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V.Q\31. Hygienická maľba\"/>
    </mc:Choice>
  </mc:AlternateContent>
  <xr:revisionPtr revIDLastSave="0" documentId="13_ncr:1_{C1916A44-3C43-4C92-AF7A-B4ACEC94ECA4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Rekapitulácia stavby" sheetId="1" state="veryHidden" r:id="rId1"/>
    <sheet name="15696 - LUMEN- ŠZ, ZpS a ..." sheetId="2" r:id="rId2"/>
  </sheets>
  <definedNames>
    <definedName name="_xlnm._FilterDatabase" localSheetId="1" hidden="1">'15696 - LUMEN- ŠZ, ZpS a ...'!$C$126:$K$140</definedName>
    <definedName name="_xlnm.Print_Titles" localSheetId="1">'15696 - LUMEN- ŠZ, ZpS a ...'!$126:$126</definedName>
    <definedName name="_xlnm.Print_Titles" localSheetId="0">'Rekapitulácia stavby'!$92:$92</definedName>
    <definedName name="_xlnm.Print_Area" localSheetId="1">'15696 - LUMEN- ŠZ, ZpS a ...'!$C$4:$J$76,'15696 - LUMEN- ŠZ, ZpS a ...'!$C$82:$J$110,'15696 - LUMEN- ŠZ, ZpS a ...'!$C$116:$J$140</definedName>
    <definedName name="_xlnm.Print_Area" localSheetId="0">'Rekapitulácia stavby'!$D$4:$AO$76,'Rekapitulácia stavby'!$C$82:$AQ$96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7" i="2" l="1"/>
  <c r="J36" i="2"/>
  <c r="AY95" i="1" s="1"/>
  <c r="J35" i="2"/>
  <c r="AX95" i="1"/>
  <c r="BI140" i="2"/>
  <c r="BH140" i="2"/>
  <c r="BG140" i="2"/>
  <c r="BE140" i="2"/>
  <c r="T140" i="2"/>
  <c r="R140" i="2"/>
  <c r="P140" i="2"/>
  <c r="BI139" i="2"/>
  <c r="BH139" i="2"/>
  <c r="BG139" i="2"/>
  <c r="BE139" i="2"/>
  <c r="T139" i="2"/>
  <c r="R139" i="2"/>
  <c r="P139" i="2"/>
  <c r="BI138" i="2"/>
  <c r="BH138" i="2"/>
  <c r="BG138" i="2"/>
  <c r="BE138" i="2"/>
  <c r="T138" i="2"/>
  <c r="R138" i="2"/>
  <c r="P138" i="2"/>
  <c r="BI137" i="2"/>
  <c r="BH137" i="2"/>
  <c r="BG137" i="2"/>
  <c r="BE137" i="2"/>
  <c r="T137" i="2"/>
  <c r="R137" i="2"/>
  <c r="P137" i="2"/>
  <c r="BI136" i="2"/>
  <c r="BH136" i="2"/>
  <c r="BG136" i="2"/>
  <c r="BE136" i="2"/>
  <c r="T136" i="2"/>
  <c r="R136" i="2"/>
  <c r="P136" i="2"/>
  <c r="BI134" i="2"/>
  <c r="BH134" i="2"/>
  <c r="BG134" i="2"/>
  <c r="BE134" i="2"/>
  <c r="T134" i="2"/>
  <c r="R134" i="2"/>
  <c r="P134" i="2"/>
  <c r="BI133" i="2"/>
  <c r="BH133" i="2"/>
  <c r="BG133" i="2"/>
  <c r="BE133" i="2"/>
  <c r="T133" i="2"/>
  <c r="R133" i="2"/>
  <c r="P133" i="2"/>
  <c r="BI130" i="2"/>
  <c r="BH130" i="2"/>
  <c r="BG130" i="2"/>
  <c r="BE130" i="2"/>
  <c r="T130" i="2"/>
  <c r="T129" i="2" s="1"/>
  <c r="T128" i="2" s="1"/>
  <c r="R130" i="2"/>
  <c r="R129" i="2"/>
  <c r="R128" i="2" s="1"/>
  <c r="P130" i="2"/>
  <c r="P129" i="2"/>
  <c r="P128" i="2"/>
  <c r="F123" i="2"/>
  <c r="F121" i="2"/>
  <c r="E119" i="2"/>
  <c r="BI108" i="2"/>
  <c r="BH108" i="2"/>
  <c r="BG108" i="2"/>
  <c r="BE108" i="2"/>
  <c r="BI107" i="2"/>
  <c r="BH107" i="2"/>
  <c r="BG107" i="2"/>
  <c r="BF107" i="2"/>
  <c r="BE107" i="2"/>
  <c r="BI106" i="2"/>
  <c r="BH106" i="2"/>
  <c r="BG106" i="2"/>
  <c r="BF106" i="2"/>
  <c r="BE106" i="2"/>
  <c r="BI105" i="2"/>
  <c r="BH105" i="2"/>
  <c r="BG105" i="2"/>
  <c r="BF105" i="2"/>
  <c r="BE105" i="2"/>
  <c r="BI104" i="2"/>
  <c r="BH104" i="2"/>
  <c r="BG104" i="2"/>
  <c r="BF104" i="2"/>
  <c r="BE104" i="2"/>
  <c r="BI103" i="2"/>
  <c r="BH103" i="2"/>
  <c r="BG103" i="2"/>
  <c r="BF103" i="2"/>
  <c r="BE103" i="2"/>
  <c r="F89" i="2"/>
  <c r="F87" i="2"/>
  <c r="E85" i="2"/>
  <c r="J22" i="2"/>
  <c r="E22" i="2"/>
  <c r="J90" i="2" s="1"/>
  <c r="J21" i="2"/>
  <c r="J19" i="2"/>
  <c r="E19" i="2"/>
  <c r="J123" i="2" s="1"/>
  <c r="J18" i="2"/>
  <c r="J16" i="2"/>
  <c r="E16" i="2"/>
  <c r="F124" i="2" s="1"/>
  <c r="J15" i="2"/>
  <c r="J87" i="2"/>
  <c r="L90" i="1"/>
  <c r="AM90" i="1"/>
  <c r="AM89" i="1"/>
  <c r="L89" i="1"/>
  <c r="AM87" i="1"/>
  <c r="L87" i="1"/>
  <c r="L85" i="1"/>
  <c r="L84" i="1"/>
  <c r="BK139" i="2"/>
  <c r="BK138" i="2"/>
  <c r="J136" i="2"/>
  <c r="BK133" i="2"/>
  <c r="J140" i="2"/>
  <c r="J138" i="2"/>
  <c r="BK136" i="2"/>
  <c r="J133" i="2"/>
  <c r="AS94" i="1"/>
  <c r="BK140" i="2"/>
  <c r="BK137" i="2"/>
  <c r="BK134" i="2"/>
  <c r="BK130" i="2"/>
  <c r="J139" i="2"/>
  <c r="J137" i="2"/>
  <c r="J134" i="2"/>
  <c r="J130" i="2"/>
  <c r="BK132" i="2" l="1"/>
  <c r="R132" i="2"/>
  <c r="BK135" i="2"/>
  <c r="J135" i="2"/>
  <c r="J99" i="2" s="1"/>
  <c r="R135" i="2"/>
  <c r="P132" i="2"/>
  <c r="T132" i="2"/>
  <c r="P135" i="2"/>
  <c r="T135" i="2"/>
  <c r="BK129" i="2"/>
  <c r="J129" i="2"/>
  <c r="J96" i="2" s="1"/>
  <c r="J89" i="2"/>
  <c r="J121" i="2"/>
  <c r="J124" i="2"/>
  <c r="BF130" i="2"/>
  <c r="BF133" i="2"/>
  <c r="BF136" i="2"/>
  <c r="BF137" i="2"/>
  <c r="BF138" i="2"/>
  <c r="BF139" i="2"/>
  <c r="F90" i="2"/>
  <c r="BF134" i="2"/>
  <c r="BF140" i="2"/>
  <c r="F37" i="2"/>
  <c r="BD95" i="1" s="1"/>
  <c r="BD94" i="1" s="1"/>
  <c r="W33" i="1" s="1"/>
  <c r="J33" i="2"/>
  <c r="AV95" i="1" s="1"/>
  <c r="F33" i="2"/>
  <c r="AZ95" i="1" s="1"/>
  <c r="AZ94" i="1" s="1"/>
  <c r="AV94" i="1" s="1"/>
  <c r="AK29" i="1" s="1"/>
  <c r="F35" i="2"/>
  <c r="BB95" i="1"/>
  <c r="BB94" i="1" s="1"/>
  <c r="W31" i="1" s="1"/>
  <c r="F36" i="2"/>
  <c r="BC95" i="1"/>
  <c r="BC94" i="1" s="1"/>
  <c r="AY94" i="1" s="1"/>
  <c r="T131" i="2" l="1"/>
  <c r="T127" i="2"/>
  <c r="P131" i="2"/>
  <c r="P127" i="2"/>
  <c r="AU95" i="1" s="1"/>
  <c r="AU94" i="1" s="1"/>
  <c r="R131" i="2"/>
  <c r="R127" i="2"/>
  <c r="BK131" i="2"/>
  <c r="J131" i="2" s="1"/>
  <c r="J97" i="2" s="1"/>
  <c r="J132" i="2"/>
  <c r="J98" i="2"/>
  <c r="BK128" i="2"/>
  <c r="AX94" i="1"/>
  <c r="W29" i="1"/>
  <c r="W32" i="1"/>
  <c r="BK127" i="2" l="1"/>
  <c r="J127" i="2" s="1"/>
  <c r="J94" i="2" s="1"/>
  <c r="J28" i="2" s="1"/>
  <c r="J108" i="2" s="1"/>
  <c r="BF108" i="2" s="1"/>
  <c r="F34" i="2" s="1"/>
  <c r="BA95" i="1" s="1"/>
  <c r="BA94" i="1" s="1"/>
  <c r="AW94" i="1" s="1"/>
  <c r="AK30" i="1" s="1"/>
  <c r="J128" i="2"/>
  <c r="J95" i="2"/>
  <c r="J34" i="2"/>
  <c r="AW95" i="1" s="1"/>
  <c r="AT95" i="1" s="1"/>
  <c r="AT94" i="1"/>
  <c r="J102" i="2"/>
  <c r="J110" i="2" s="1"/>
  <c r="W30" i="1"/>
  <c r="J29" i="2" l="1"/>
  <c r="J30" i="2" s="1"/>
  <c r="AG95" i="1" s="1"/>
  <c r="AG94" i="1" s="1"/>
  <c r="AK26" i="1" s="1"/>
  <c r="AK35" i="1" s="1"/>
  <c r="AN94" i="1" l="1"/>
  <c r="AN95" i="1"/>
  <c r="J39" i="2"/>
</calcChain>
</file>

<file path=xl/sharedStrings.xml><?xml version="1.0" encoding="utf-8"?>
<sst xmlns="http://schemas.openxmlformats.org/spreadsheetml/2006/main" count="419" uniqueCount="161">
  <si>
    <t>Export Komplet</t>
  </si>
  <si>
    <t/>
  </si>
  <si>
    <t>2.0</t>
  </si>
  <si>
    <t>False</t>
  </si>
  <si>
    <t>{0363c418-ab15-499c-b3a9-4492acb51bbc}</t>
  </si>
  <si>
    <t>&gt;&gt;  skryté stĺpce  &lt;&lt;</t>
  </si>
  <si>
    <t>0,001</t>
  </si>
  <si>
    <t>20</t>
  </si>
  <si>
    <t>REKAPITULÁCIA STAVBY</t>
  </si>
  <si>
    <t>v ---  nižšie sa nachádzajú doplnkové a pomocné údaje k zostavám  --- v</t>
  </si>
  <si>
    <t>Návod na vyplnenie</t>
  </si>
  <si>
    <t>Kód:</t>
  </si>
  <si>
    <t>15696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</si>
  <si>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</si>
  <si>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</si>
  <si>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LUMEN- ŠZ, ZpS a DSS - oprava malieb  stravovacieho zariadenia</t>
  </si>
  <si>
    <t>JKSO:</t>
  </si>
  <si>
    <t>KS:</t>
  </si>
  <si>
    <t>Miesto:</t>
  </si>
  <si>
    <t xml:space="preserve">Trebišov </t>
  </si>
  <si>
    <t>Dátum:</t>
  </si>
  <si>
    <t>8. 11. 2021</t>
  </si>
  <si>
    <t>Objednávateľ:</t>
  </si>
  <si>
    <t>IČO:</t>
  </si>
  <si>
    <t xml:space="preserve">LUMEN- ŠZ, ZpS a DSS, Trebišov </t>
  </si>
  <si>
    <t>IČ DPH:</t>
  </si>
  <si>
    <t>Zhotoviteľ:</t>
  </si>
  <si>
    <t>Vyplň údaj</t>
  </si>
  <si>
    <t>Projektant:</t>
  </si>
  <si>
    <t xml:space="preserve"> </t>
  </si>
  <si>
    <t>True</t>
  </si>
  <si>
    <t>0,01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</si>
  <si>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</si>
  <si>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</si>
  <si>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</si>
  <si>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</si>
  <si>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</si>
  <si>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</si>
  <si>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</si>
  <si>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</si>
  <si>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</si>
  <si>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</si>
  <si>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</si>
  <si>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</si>
  <si>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</si>
  <si>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</si>
  <si>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</si>
  <si>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</si>
  <si>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</si>
  <si>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</si>
  <si>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</si>
  <si>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</si>
  <si>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</si>
  <si>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</si>
  <si>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</si>
  <si>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</si>
  <si>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</si>
  <si>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</si>
  <si>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</si>
  <si>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</si>
  <si>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</si>
  <si>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</si>
  <si>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</si>
  <si>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</si>
  <si>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</si>
  <si>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</si>
  <si>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</si>
  <si>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</si>
  <si>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</si>
  <si>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</si>
  <si>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</si>
  <si>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</si>
  <si>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</si>
  <si>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</si>
  <si>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</si>
  <si>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</si>
  <si>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</si>
  <si>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</si>
  <si>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</si>
  <si>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</si>
  <si>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</si>
  <si>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</si>
  <si>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Náklady z rozpočtu</t>
  </si>
  <si>
    <t>Ostatné náklady</t>
  </si>
  <si>
    <t>REKAPITULÁCIA ROZPOČTU</t>
  </si>
  <si>
    <t>Kód dielu - Popis</t>
  </si>
  <si>
    <t>Cena celkom [EUR]</t>
  </si>
  <si>
    <t>1) Náklady z rozpočtu</t>
  </si>
  <si>
    <t>-1</t>
  </si>
  <si>
    <t>HSV - Práce a dodávky HSV</t>
  </si>
  <si>
    <t xml:space="preserve">    6 - Úpravy povrchov, podlahy, osadenie</t>
  </si>
  <si>
    <t>PSV - Práce a dodávky PSV</t>
  </si>
  <si>
    <t xml:space="preserve">    783 - Nátery</t>
  </si>
  <si>
    <t xml:space="preserve">    784 - Maľby</t>
  </si>
  <si>
    <t>2) Ostatné náklady</t>
  </si>
  <si>
    <t>Zariad. staveniska</t>
  </si>
  <si>
    <t>VRN</t>
  </si>
  <si>
    <t>2</t>
  </si>
  <si>
    <t>Mimostav. doprava</t>
  </si>
  <si>
    <t>Územné vplyvy</t>
  </si>
  <si>
    <t>Prevádzkové vplyvy</t>
  </si>
  <si>
    <t>Ostatné</t>
  </si>
  <si>
    <t>Kompletačná činnosť</t>
  </si>
  <si>
    <t>KOMPLETACNA</t>
  </si>
  <si>
    <t>Celkové náklady za stavbu 1) + 2)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</si>
  <si>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</si>
  <si>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</si>
  <si>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</si>
  <si>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</si>
  <si>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</si>
  <si>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</si>
  <si>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</si>
  <si>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</si>
  <si>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</si>
  <si>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</si>
  <si>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</si>
  <si>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</si>
  <si>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</si>
  <si>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</si>
  <si>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</si>
  <si>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6</t>
  </si>
  <si>
    <t>Úpravy povrchov, podlahy, osadenie</t>
  </si>
  <si>
    <t>K</t>
  </si>
  <si>
    <t>611421431.S</t>
  </si>
  <si>
    <t>Oprava vnútorných vápenných omietok stropov železobetónových rovných tvárnicových a klenieb, opravovaná plocha nad 30 do 50 % štukových</t>
  </si>
  <si>
    <t>m2</t>
  </si>
  <si>
    <t>4</t>
  </si>
  <si>
    <t>1161076400</t>
  </si>
  <si>
    <t>PSV</t>
  </si>
  <si>
    <t>Práce a dodávky PSV</t>
  </si>
  <si>
    <t>783</t>
  </si>
  <si>
    <t>Nátery</t>
  </si>
  <si>
    <t>783801812.S</t>
  </si>
  <si>
    <t>Odstránenie starých náterov z omietok oškrabaním s obrúsením stien</t>
  </si>
  <si>
    <t>16</t>
  </si>
  <si>
    <t>-1314390554</t>
  </si>
  <si>
    <t>3</t>
  </si>
  <si>
    <t>783824220.S</t>
  </si>
  <si>
    <t>Nátery syntetické farby bielej betónových povrchov stien dvojnásobné 1x s emailovaním</t>
  </si>
  <si>
    <t>768514011</t>
  </si>
  <si>
    <t>784</t>
  </si>
  <si>
    <t>Maľby</t>
  </si>
  <si>
    <t>784410120.S</t>
  </si>
  <si>
    <t>Penetrovanie jednonásobné hrubozrnných, savých podkladov výšky do 3,80 m</t>
  </si>
  <si>
    <t>910005190</t>
  </si>
  <si>
    <t>5</t>
  </si>
  <si>
    <t>784418011.S</t>
  </si>
  <si>
    <t>Zakrývanie otvorov, podláh a zariadení fóliou v miestnostiach alebo na schodisku</t>
  </si>
  <si>
    <t>-402583871</t>
  </si>
  <si>
    <t>784452373</t>
  </si>
  <si>
    <t>Maľby z maliarskych zmesí Primalex Polar, ručne nanášané dvojnásobné na hrubozrnný podklad výšky do 3,80 m</t>
  </si>
  <si>
    <t>965288316</t>
  </si>
  <si>
    <t>7</t>
  </si>
  <si>
    <t>784492100.S</t>
  </si>
  <si>
    <t>Ostatné maliarske práce výšky do 5, 00 m linkovanie</t>
  </si>
  <si>
    <t>m</t>
  </si>
  <si>
    <t>1965838213</t>
  </si>
  <si>
    <t>8</t>
  </si>
  <si>
    <t>784498911.S</t>
  </si>
  <si>
    <t>Vyhladenie maliarskou sadrou jednonásobné v miestnosti alebo na schodisku do 3,80 m 30% vysprávky (praskliny, diery po klincoch...)</t>
  </si>
  <si>
    <t>-30149715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</si>
</sst>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3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sz val="10"/>
      <color rgb="FFFFFFFF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sz val="10"/>
      <color rgb="FF464646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2" fillId="0" borderId="0" applyNumberFormat="0" applyFill="0" applyBorder="0" applyAlignment="0" applyProtection="0"/>
  </cellStyleXfs>
  <cellXfs count="218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7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20" fillId="5" borderId="0" xfId="0" applyFont="1" applyFill="1" applyAlignment="1">
      <alignment horizontal="center" vertical="center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4" fontId="2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8" fillId="0" borderId="14" xfId="0" applyNumberFormat="1" applyFont="1" applyBorder="1" applyAlignment="1">
      <alignment vertical="center"/>
    </xf>
    <xf numFmtId="4" fontId="18" fillId="0" borderId="0" xfId="0" applyNumberFormat="1" applyFont="1" applyBorder="1" applyAlignment="1">
      <alignment vertical="center"/>
    </xf>
    <xf numFmtId="166" fontId="18" fillId="0" borderId="0" xfId="0" applyNumberFormat="1" applyFont="1" applyBorder="1" applyAlignment="1">
      <alignment vertical="center"/>
    </xf>
    <xf numFmtId="4" fontId="18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3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6" fillId="0" borderId="19" xfId="0" applyNumberFormat="1" applyFont="1" applyBorder="1" applyAlignment="1">
      <alignment vertical="center"/>
    </xf>
    <xf numFmtId="4" fontId="26" fillId="0" borderId="20" xfId="0" applyNumberFormat="1" applyFont="1" applyBorder="1" applyAlignment="1">
      <alignment vertical="center"/>
    </xf>
    <xf numFmtId="166" fontId="26" fillId="0" borderId="20" xfId="0" applyNumberFormat="1" applyFont="1" applyBorder="1" applyAlignment="1">
      <alignment vertical="center"/>
    </xf>
    <xf numFmtId="4" fontId="26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4" fontId="2" fillId="0" borderId="0" xfId="0" applyNumberFormat="1" applyFont="1" applyAlignment="1">
      <alignment vertical="center"/>
    </xf>
    <xf numFmtId="0" fontId="28" fillId="0" borderId="0" xfId="0" applyFont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4" fontId="15" fillId="0" borderId="0" xfId="0" applyNumberFormat="1" applyFont="1" applyAlignment="1">
      <alignment vertical="center"/>
    </xf>
    <xf numFmtId="164" fontId="15" fillId="0" borderId="0" xfId="0" applyNumberFormat="1" applyFont="1" applyAlignment="1">
      <alignment horizontal="righ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20" fillId="5" borderId="0" xfId="0" applyFont="1" applyFill="1" applyAlignment="1">
      <alignment horizontal="left" vertical="center"/>
    </xf>
    <xf numFmtId="0" fontId="20" fillId="5" borderId="0" xfId="0" applyFont="1" applyFill="1" applyAlignment="1">
      <alignment horizontal="right" vertical="center"/>
    </xf>
    <xf numFmtId="0" fontId="29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4" fontId="29" fillId="0" borderId="0" xfId="0" applyNumberFormat="1" applyFont="1" applyAlignment="1">
      <alignment vertical="center"/>
    </xf>
    <xf numFmtId="0" fontId="21" fillId="0" borderId="0" xfId="0" applyFont="1" applyAlignment="1">
      <alignment horizontal="center" vertical="center"/>
    </xf>
    <xf numFmtId="0" fontId="0" fillId="0" borderId="3" xfId="0" applyFont="1" applyBorder="1" applyAlignment="1" applyProtection="1">
      <alignment vertical="center"/>
      <protection locked="0"/>
    </xf>
    <xf numFmtId="0" fontId="0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4" fontId="7" fillId="3" borderId="0" xfId="0" applyNumberFormat="1" applyFont="1" applyFill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alignment horizontal="left" vertical="center"/>
      <protection locked="0"/>
    </xf>
    <xf numFmtId="4" fontId="0" fillId="0" borderId="0" xfId="0" applyNumberFormat="1" applyFont="1" applyAlignment="1" applyProtection="1">
      <alignment vertical="center"/>
      <protection locked="0"/>
    </xf>
    <xf numFmtId="0" fontId="22" fillId="5" borderId="0" xfId="0" applyFont="1" applyFill="1" applyAlignment="1">
      <alignment horizontal="left" vertical="center"/>
    </xf>
    <xf numFmtId="4" fontId="22" fillId="5" borderId="0" xfId="0" applyNumberFormat="1" applyFont="1" applyFill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0" fillId="5" borderId="16" xfId="0" applyFont="1" applyFill="1" applyBorder="1" applyAlignment="1">
      <alignment horizontal="center" vertical="center" wrapText="1"/>
    </xf>
    <xf numFmtId="0" fontId="20" fillId="5" borderId="17" xfId="0" applyFont="1" applyFill="1" applyBorder="1" applyAlignment="1">
      <alignment horizontal="center" vertical="center" wrapText="1"/>
    </xf>
    <xf numFmtId="0" fontId="20" fillId="5" borderId="18" xfId="0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22" fillId="0" borderId="0" xfId="0" applyNumberFormat="1" applyFont="1" applyAlignment="1"/>
    <xf numFmtId="166" fontId="30" fillId="0" borderId="12" xfId="0" applyNumberFormat="1" applyFont="1" applyBorder="1" applyAlignment="1"/>
    <xf numFmtId="166" fontId="30" fillId="0" borderId="13" xfId="0" applyNumberFormat="1" applyFont="1" applyBorder="1" applyAlignment="1"/>
    <xf numFmtId="167" fontId="31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167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167" fontId="7" fillId="0" borderId="0" xfId="0" applyNumberFormat="1" applyFont="1" applyAlignment="1"/>
    <xf numFmtId="0" fontId="20" fillId="0" borderId="22" xfId="0" applyFont="1" applyBorder="1" applyAlignment="1" applyProtection="1">
      <alignment horizontal="center" vertical="center"/>
      <protection locked="0"/>
    </xf>
    <xf numFmtId="49" fontId="20" fillId="0" borderId="22" xfId="0" applyNumberFormat="1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center" vertical="center" wrapText="1"/>
      <protection locked="0"/>
    </xf>
    <xf numFmtId="167" fontId="20" fillId="0" borderId="22" xfId="0" applyNumberFormat="1" applyFont="1" applyBorder="1" applyAlignment="1" applyProtection="1">
      <alignment vertical="center"/>
      <protection locked="0"/>
    </xf>
    <xf numFmtId="167" fontId="20" fillId="3" borderId="22" xfId="0" applyNumberFormat="1" applyFont="1" applyFill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1" fillId="3" borderId="14" xfId="0" applyFont="1" applyFill="1" applyBorder="1" applyAlignment="1" applyProtection="1">
      <alignment horizontal="left" vertical="center"/>
      <protection locked="0"/>
    </xf>
    <xf numFmtId="0" fontId="21" fillId="0" borderId="0" xfId="0" applyFont="1" applyBorder="1" applyAlignment="1">
      <alignment horizontal="center" vertical="center"/>
    </xf>
    <xf numFmtId="166" fontId="21" fillId="0" borderId="0" xfId="0" applyNumberFormat="1" applyFont="1" applyBorder="1" applyAlignment="1">
      <alignment vertical="center"/>
    </xf>
    <xf numFmtId="166" fontId="21" fillId="0" borderId="15" xfId="0" applyNumberFormat="1" applyFont="1" applyBorder="1" applyAlignment="1">
      <alignment vertical="center"/>
    </xf>
    <xf numFmtId="0" fontId="20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21" fillId="3" borderId="19" xfId="0" applyFont="1" applyFill="1" applyBorder="1" applyAlignment="1" applyProtection="1">
      <alignment horizontal="left" vertical="center"/>
      <protection locked="0"/>
    </xf>
    <xf numFmtId="0" fontId="21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1" fillId="0" borderId="20" xfId="0" applyNumberFormat="1" applyFont="1" applyBorder="1" applyAlignment="1">
      <alignment vertical="center"/>
    </xf>
    <xf numFmtId="166" fontId="21" fillId="0" borderId="21" xfId="0" applyNumberFormat="1" applyFont="1" applyBorder="1" applyAlignment="1">
      <alignment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14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4" fontId="16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5" borderId="6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left" vertical="center"/>
    </xf>
    <xf numFmtId="0" fontId="20" fillId="5" borderId="7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right" vertical="center"/>
    </xf>
    <xf numFmtId="0" fontId="20" fillId="5" borderId="8" xfId="0" applyFont="1" applyFill="1" applyBorder="1" applyAlignment="1">
      <alignment horizontal="left" vertical="center"/>
    </xf>
    <xf numFmtId="4" fontId="2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24" fillId="0" borderId="0" xfId="0" applyFont="1" applyAlignment="1">
      <alignment horizontal="left" vertical="center" wrapText="1"/>
    </xf>
    <xf numFmtId="4" fontId="22" fillId="0" borderId="0" xfId="0" applyNumberFormat="1" applyFont="1" applyAlignment="1">
      <alignment horizontal="right" vertical="center"/>
    </xf>
    <xf numFmtId="4" fontId="22" fillId="0" borderId="0" xfId="0" applyNumberFormat="1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2" fillId="3" borderId="0" xfId="0" applyFont="1" applyFill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97"/>
  <sheetViews>
    <sheetView showGridLines="0" workbookViewId="0"/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ht="11.25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>
      <c r="AR2" s="213" t="s">
        <v>5</v>
      </c>
      <c r="AS2" s="179"/>
      <c r="AT2" s="179"/>
      <c r="AU2" s="179"/>
      <c r="AV2" s="179"/>
      <c r="AW2" s="179"/>
      <c r="AX2" s="179"/>
      <c r="AY2" s="179"/>
      <c r="AZ2" s="179"/>
      <c r="BA2" s="179"/>
      <c r="BB2" s="179"/>
      <c r="BC2" s="179"/>
      <c r="BD2" s="179"/>
      <c r="BE2" s="179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>
      <c r="B4" s="17"/>
      <c r="D4" s="18" t="s">
        <v>8</v>
      </c>
      <c r="AR4" s="17"/>
      <c r="AS4" s="19" t="s">
        <v>9</v>
      </c>
      <c r="BE4" s="20" t="s">
        <v>10</v>
      </c>
      <c r="BS4" s="14" t="s">
        <v>6</v>
      </c>
    </row>
    <row r="5" spans="1:74" s="1" customFormat="1" ht="12" customHeight="1">
      <c r="B5" s="17"/>
      <c r="D5" s="21" t="s">
        <v>11</v>
      </c>
      <c r="K5" s="178" t="s">
        <v>12</v>
      </c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79"/>
      <c r="AN5" s="179"/>
      <c r="AO5" s="179"/>
      <c r="AR5" s="17"/>
      <c r="BE5" s="175" t="s">
        <v>13</v>
      </c>
      <c r="BS5" s="14" t="s">
        <v>6</v>
      </c>
    </row>
    <row r="6" spans="1:74" s="1" customFormat="1" ht="36.950000000000003" customHeight="1">
      <c r="B6" s="17"/>
      <c r="D6" s="23" t="s">
        <v>14</v>
      </c>
      <c r="K6" s="180" t="s">
        <v>15</v>
      </c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9"/>
      <c r="AH6" s="179"/>
      <c r="AI6" s="179"/>
      <c r="AJ6" s="179"/>
      <c r="AK6" s="179"/>
      <c r="AL6" s="179"/>
      <c r="AM6" s="179"/>
      <c r="AN6" s="179"/>
      <c r="AO6" s="179"/>
      <c r="AR6" s="17"/>
      <c r="BE6" s="176"/>
      <c r="BS6" s="14" t="s">
        <v>6</v>
      </c>
    </row>
    <row r="7" spans="1:74" s="1" customFormat="1" ht="12" customHeight="1">
      <c r="B7" s="17"/>
      <c r="D7" s="24" t="s">
        <v>16</v>
      </c>
      <c r="K7" s="22" t="s">
        <v>1</v>
      </c>
      <c r="AK7" s="24" t="s">
        <v>17</v>
      </c>
      <c r="AN7" s="22" t="s">
        <v>1</v>
      </c>
      <c r="AR7" s="17"/>
      <c r="BE7" s="176"/>
      <c r="BS7" s="14" t="s">
        <v>6</v>
      </c>
    </row>
    <row r="8" spans="1:74" s="1" customFormat="1" ht="12" customHeight="1">
      <c r="B8" s="17"/>
      <c r="D8" s="24" t="s">
        <v>18</v>
      </c>
      <c r="K8" s="22" t="s">
        <v>19</v>
      </c>
      <c r="AK8" s="24" t="s">
        <v>20</v>
      </c>
      <c r="AN8" s="25" t="s">
        <v>21</v>
      </c>
      <c r="AR8" s="17"/>
      <c r="BE8" s="176"/>
      <c r="BS8" s="14" t="s">
        <v>6</v>
      </c>
    </row>
    <row r="9" spans="1:74" s="1" customFormat="1" ht="14.45" customHeight="1">
      <c r="B9" s="17"/>
      <c r="AR9" s="17"/>
      <c r="BE9" s="176"/>
      <c r="BS9" s="14" t="s">
        <v>6</v>
      </c>
    </row>
    <row r="10" spans="1:74" s="1" customFormat="1" ht="12" customHeight="1">
      <c r="B10" s="17"/>
      <c r="D10" s="24" t="s">
        <v>22</v>
      </c>
      <c r="AK10" s="24" t="s">
        <v>23</v>
      </c>
      <c r="AN10" s="22" t="s">
        <v>1</v>
      </c>
      <c r="AR10" s="17"/>
      <c r="BE10" s="176"/>
      <c r="BS10" s="14" t="s">
        <v>6</v>
      </c>
    </row>
    <row r="11" spans="1:74" s="1" customFormat="1" ht="18.399999999999999" customHeight="1">
      <c r="B11" s="17"/>
      <c r="E11" s="22" t="s">
        <v>24</v>
      </c>
      <c r="AK11" s="24" t="s">
        <v>25</v>
      </c>
      <c r="AN11" s="22" t="s">
        <v>1</v>
      </c>
      <c r="AR11" s="17"/>
      <c r="BE11" s="176"/>
      <c r="BS11" s="14" t="s">
        <v>6</v>
      </c>
    </row>
    <row r="12" spans="1:74" s="1" customFormat="1" ht="6.95" customHeight="1">
      <c r="B12" s="17"/>
      <c r="AR12" s="17"/>
      <c r="BE12" s="176"/>
      <c r="BS12" s="14" t="s">
        <v>6</v>
      </c>
    </row>
    <row r="13" spans="1:74" s="1" customFormat="1" ht="12" customHeight="1">
      <c r="B13" s="17"/>
      <c r="D13" s="24" t="s">
        <v>26</v>
      </c>
      <c r="AK13" s="24" t="s">
        <v>23</v>
      </c>
      <c r="AN13" s="26" t="s">
        <v>27</v>
      </c>
      <c r="AR13" s="17"/>
      <c r="BE13" s="176"/>
      <c r="BS13" s="14" t="s">
        <v>6</v>
      </c>
    </row>
    <row r="14" spans="1:74" ht="12.75">
      <c r="B14" s="17"/>
      <c r="E14" s="181" t="s">
        <v>27</v>
      </c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  <c r="AF14" s="182"/>
      <c r="AG14" s="182"/>
      <c r="AH14" s="182"/>
      <c r="AI14" s="182"/>
      <c r="AJ14" s="182"/>
      <c r="AK14" s="24" t="s">
        <v>25</v>
      </c>
      <c r="AN14" s="26" t="s">
        <v>27</v>
      </c>
      <c r="AR14" s="17"/>
      <c r="BE14" s="176"/>
      <c r="BS14" s="14" t="s">
        <v>6</v>
      </c>
    </row>
    <row r="15" spans="1:74" s="1" customFormat="1" ht="6.95" customHeight="1">
      <c r="B15" s="17"/>
      <c r="AR15" s="17"/>
      <c r="BE15" s="176"/>
      <c r="BS15" s="14" t="s">
        <v>3</v>
      </c>
    </row>
    <row r="16" spans="1:74" s="1" customFormat="1" ht="12" customHeight="1">
      <c r="B16" s="17"/>
      <c r="D16" s="24" t="s">
        <v>28</v>
      </c>
      <c r="AK16" s="24" t="s">
        <v>23</v>
      </c>
      <c r="AN16" s="22" t="s">
        <v>1</v>
      </c>
      <c r="AR16" s="17"/>
      <c r="BE16" s="176"/>
      <c r="BS16" s="14" t="s">
        <v>3</v>
      </c>
    </row>
    <row r="17" spans="1:71" s="1" customFormat="1" ht="18.399999999999999" customHeight="1">
      <c r="B17" s="17"/>
      <c r="E17" s="22" t="s">
        <v>29</v>
      </c>
      <c r="AK17" s="24" t="s">
        <v>25</v>
      </c>
      <c r="AN17" s="22" t="s">
        <v>1</v>
      </c>
      <c r="AR17" s="17"/>
      <c r="BE17" s="176"/>
      <c r="BS17" s="14" t="s">
        <v>30</v>
      </c>
    </row>
    <row r="18" spans="1:71" s="1" customFormat="1" ht="6.95" customHeight="1">
      <c r="B18" s="17"/>
      <c r="AR18" s="17"/>
      <c r="BE18" s="176"/>
      <c r="BS18" s="14" t="s">
        <v>31</v>
      </c>
    </row>
    <row r="19" spans="1:71" s="1" customFormat="1" ht="12" customHeight="1">
      <c r="B19" s="17"/>
      <c r="D19" s="24" t="s">
        <v>32</v>
      </c>
      <c r="AK19" s="24" t="s">
        <v>23</v>
      </c>
      <c r="AN19" s="22" t="s">
        <v>1</v>
      </c>
      <c r="AR19" s="17"/>
      <c r="BE19" s="176"/>
      <c r="BS19" s="14" t="s">
        <v>31</v>
      </c>
    </row>
    <row r="20" spans="1:71" s="1" customFormat="1" ht="18.399999999999999" customHeight="1">
      <c r="B20" s="17"/>
      <c r="E20" s="22" t="s">
        <v>29</v>
      </c>
      <c r="AK20" s="24" t="s">
        <v>25</v>
      </c>
      <c r="AN20" s="22" t="s">
        <v>1</v>
      </c>
      <c r="AR20" s="17"/>
      <c r="BE20" s="176"/>
      <c r="BS20" s="14" t="s">
        <v>30</v>
      </c>
    </row>
    <row r="21" spans="1:71" s="1" customFormat="1" ht="6.95" customHeight="1">
      <c r="B21" s="17"/>
      <c r="AR21" s="17"/>
      <c r="BE21" s="176"/>
    </row>
    <row r="22" spans="1:71" s="1" customFormat="1" ht="12" customHeight="1">
      <c r="B22" s="17"/>
      <c r="D22" s="24" t="s">
        <v>33</v>
      </c>
      <c r="AR22" s="17"/>
      <c r="BE22" s="176"/>
    </row>
    <row r="23" spans="1:71" s="1" customFormat="1" ht="16.5" customHeight="1">
      <c r="B23" s="17"/>
      <c r="E23" s="183" t="s">
        <v>1</v>
      </c>
      <c r="F23" s="183"/>
      <c r="G23" s="183"/>
      <c r="H23" s="183"/>
      <c r="I23" s="183"/>
      <c r="J23" s="183"/>
      <c r="K23" s="183"/>
      <c r="L23" s="183"/>
      <c r="M23" s="183"/>
      <c r="N23" s="183"/>
      <c r="O23" s="183"/>
      <c r="P23" s="183"/>
      <c r="Q23" s="183"/>
      <c r="R23" s="183"/>
      <c r="S23" s="183"/>
      <c r="T23" s="183"/>
      <c r="U23" s="183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  <c r="AF23" s="183"/>
      <c r="AG23" s="183"/>
      <c r="AH23" s="183"/>
      <c r="AI23" s="183"/>
      <c r="AJ23" s="183"/>
      <c r="AK23" s="183"/>
      <c r="AL23" s="183"/>
      <c r="AM23" s="183"/>
      <c r="AN23" s="183"/>
      <c r="AR23" s="17"/>
      <c r="BE23" s="176"/>
    </row>
    <row r="24" spans="1:71" s="1" customFormat="1" ht="6.95" customHeight="1">
      <c r="B24" s="17"/>
      <c r="AR24" s="17"/>
      <c r="BE24" s="176"/>
    </row>
    <row r="25" spans="1:71" s="1" customFormat="1" ht="6.95" customHeight="1">
      <c r="B25" s="17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R25" s="17"/>
      <c r="BE25" s="176"/>
    </row>
    <row r="26" spans="1:71" s="2" customFormat="1" ht="25.9" customHeight="1">
      <c r="A26" s="29"/>
      <c r="B26" s="30"/>
      <c r="C26" s="29"/>
      <c r="D26" s="31" t="s">
        <v>34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184">
        <f>ROUND(AG94,2)</f>
        <v>0</v>
      </c>
      <c r="AL26" s="185"/>
      <c r="AM26" s="185"/>
      <c r="AN26" s="185"/>
      <c r="AO26" s="185"/>
      <c r="AP26" s="29"/>
      <c r="AQ26" s="29"/>
      <c r="AR26" s="30"/>
      <c r="BE26" s="176"/>
    </row>
    <row r="27" spans="1:71" s="2" customFormat="1" ht="6.95" customHeight="1">
      <c r="A27" s="29"/>
      <c r="B27" s="30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30"/>
      <c r="BE27" s="176"/>
    </row>
    <row r="28" spans="1:71" s="2" customFormat="1" ht="12.75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186" t="s">
        <v>35</v>
      </c>
      <c r="M28" s="186"/>
      <c r="N28" s="186"/>
      <c r="O28" s="186"/>
      <c r="P28" s="186"/>
      <c r="Q28" s="29"/>
      <c r="R28" s="29"/>
      <c r="S28" s="29"/>
      <c r="T28" s="29"/>
      <c r="U28" s="29"/>
      <c r="V28" s="29"/>
      <c r="W28" s="186" t="s">
        <v>36</v>
      </c>
      <c r="X28" s="186"/>
      <c r="Y28" s="186"/>
      <c r="Z28" s="186"/>
      <c r="AA28" s="186"/>
      <c r="AB28" s="186"/>
      <c r="AC28" s="186"/>
      <c r="AD28" s="186"/>
      <c r="AE28" s="186"/>
      <c r="AF28" s="29"/>
      <c r="AG28" s="29"/>
      <c r="AH28" s="29"/>
      <c r="AI28" s="29"/>
      <c r="AJ28" s="29"/>
      <c r="AK28" s="186" t="s">
        <v>37</v>
      </c>
      <c r="AL28" s="186"/>
      <c r="AM28" s="186"/>
      <c r="AN28" s="186"/>
      <c r="AO28" s="186"/>
      <c r="AP28" s="29"/>
      <c r="AQ28" s="29"/>
      <c r="AR28" s="30"/>
      <c r="BE28" s="176"/>
    </row>
    <row r="29" spans="1:71" s="3" customFormat="1" ht="14.45" customHeight="1">
      <c r="B29" s="34"/>
      <c r="D29" s="24" t="s">
        <v>38</v>
      </c>
      <c r="F29" s="35" t="s">
        <v>39</v>
      </c>
      <c r="L29" s="189">
        <v>0.2</v>
      </c>
      <c r="M29" s="188"/>
      <c r="N29" s="188"/>
      <c r="O29" s="188"/>
      <c r="P29" s="188"/>
      <c r="W29" s="187">
        <f>ROUND(AZ94, 2)</f>
        <v>0</v>
      </c>
      <c r="X29" s="188"/>
      <c r="Y29" s="188"/>
      <c r="Z29" s="188"/>
      <c r="AA29" s="188"/>
      <c r="AB29" s="188"/>
      <c r="AC29" s="188"/>
      <c r="AD29" s="188"/>
      <c r="AE29" s="188"/>
      <c r="AK29" s="187">
        <f>ROUND(AV94, 2)</f>
        <v>0</v>
      </c>
      <c r="AL29" s="188"/>
      <c r="AM29" s="188"/>
      <c r="AN29" s="188"/>
      <c r="AO29" s="188"/>
      <c r="AR29" s="34"/>
      <c r="BE29" s="177"/>
    </row>
    <row r="30" spans="1:71" s="3" customFormat="1" ht="14.45" customHeight="1">
      <c r="B30" s="34"/>
      <c r="F30" s="35" t="s">
        <v>40</v>
      </c>
      <c r="L30" s="189">
        <v>0.2</v>
      </c>
      <c r="M30" s="188"/>
      <c r="N30" s="188"/>
      <c r="O30" s="188"/>
      <c r="P30" s="188"/>
      <c r="W30" s="187">
        <f>ROUND(BA94, 2)</f>
        <v>0</v>
      </c>
      <c r="X30" s="188"/>
      <c r="Y30" s="188"/>
      <c r="Z30" s="188"/>
      <c r="AA30" s="188"/>
      <c r="AB30" s="188"/>
      <c r="AC30" s="188"/>
      <c r="AD30" s="188"/>
      <c r="AE30" s="188"/>
      <c r="AK30" s="187">
        <f>ROUND(AW94, 2)</f>
        <v>0</v>
      </c>
      <c r="AL30" s="188"/>
      <c r="AM30" s="188"/>
      <c r="AN30" s="188"/>
      <c r="AO30" s="188"/>
      <c r="AR30" s="34"/>
      <c r="BE30" s="177"/>
    </row>
    <row r="31" spans="1:71" s="3" customFormat="1" ht="14.45" hidden="1" customHeight="1">
      <c r="B31" s="34"/>
      <c r="F31" s="24" t="s">
        <v>41</v>
      </c>
      <c r="L31" s="189">
        <v>0.2</v>
      </c>
      <c r="M31" s="188"/>
      <c r="N31" s="188"/>
      <c r="O31" s="188"/>
      <c r="P31" s="188"/>
      <c r="W31" s="187">
        <f>ROUND(BB94, 2)</f>
        <v>0</v>
      </c>
      <c r="X31" s="188"/>
      <c r="Y31" s="188"/>
      <c r="Z31" s="188"/>
      <c r="AA31" s="188"/>
      <c r="AB31" s="188"/>
      <c r="AC31" s="188"/>
      <c r="AD31" s="188"/>
      <c r="AE31" s="188"/>
      <c r="AK31" s="187">
        <v>0</v>
      </c>
      <c r="AL31" s="188"/>
      <c r="AM31" s="188"/>
      <c r="AN31" s="188"/>
      <c r="AO31" s="188"/>
      <c r="AR31" s="34"/>
      <c r="BE31" s="177"/>
    </row>
    <row r="32" spans="1:71" s="3" customFormat="1" ht="14.45" hidden="1" customHeight="1">
      <c r="B32" s="34"/>
      <c r="F32" s="24" t="s">
        <v>42</v>
      </c>
      <c r="L32" s="189">
        <v>0.2</v>
      </c>
      <c r="M32" s="188"/>
      <c r="N32" s="188"/>
      <c r="O32" s="188"/>
      <c r="P32" s="188"/>
      <c r="W32" s="187">
        <f>ROUND(BC94, 2)</f>
        <v>0</v>
      </c>
      <c r="X32" s="188"/>
      <c r="Y32" s="188"/>
      <c r="Z32" s="188"/>
      <c r="AA32" s="188"/>
      <c r="AB32" s="188"/>
      <c r="AC32" s="188"/>
      <c r="AD32" s="188"/>
      <c r="AE32" s="188"/>
      <c r="AK32" s="187">
        <v>0</v>
      </c>
      <c r="AL32" s="188"/>
      <c r="AM32" s="188"/>
      <c r="AN32" s="188"/>
      <c r="AO32" s="188"/>
      <c r="AR32" s="34"/>
      <c r="BE32" s="177"/>
    </row>
    <row r="33" spans="1:57" s="3" customFormat="1" ht="14.45" hidden="1" customHeight="1">
      <c r="B33" s="34"/>
      <c r="F33" s="35" t="s">
        <v>43</v>
      </c>
      <c r="L33" s="189">
        <v>0</v>
      </c>
      <c r="M33" s="188"/>
      <c r="N33" s="188"/>
      <c r="O33" s="188"/>
      <c r="P33" s="188"/>
      <c r="W33" s="187">
        <f>ROUND(BD94, 2)</f>
        <v>0</v>
      </c>
      <c r="X33" s="188"/>
      <c r="Y33" s="188"/>
      <c r="Z33" s="188"/>
      <c r="AA33" s="188"/>
      <c r="AB33" s="188"/>
      <c r="AC33" s="188"/>
      <c r="AD33" s="188"/>
      <c r="AE33" s="188"/>
      <c r="AK33" s="187">
        <v>0</v>
      </c>
      <c r="AL33" s="188"/>
      <c r="AM33" s="188"/>
      <c r="AN33" s="188"/>
      <c r="AO33" s="188"/>
      <c r="AR33" s="34"/>
      <c r="BE33" s="177"/>
    </row>
    <row r="34" spans="1:57" s="2" customFormat="1" ht="6.95" customHeight="1">
      <c r="A34" s="29"/>
      <c r="B34" s="30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30"/>
      <c r="BE34" s="176"/>
    </row>
    <row r="35" spans="1:57" s="2" customFormat="1" ht="25.9" customHeight="1">
      <c r="A35" s="29"/>
      <c r="B35" s="30"/>
      <c r="C35" s="36"/>
      <c r="D35" s="37" t="s">
        <v>44</v>
      </c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9" t="s">
        <v>45</v>
      </c>
      <c r="U35" s="38"/>
      <c r="V35" s="38"/>
      <c r="W35" s="38"/>
      <c r="X35" s="190" t="s">
        <v>46</v>
      </c>
      <c r="Y35" s="191"/>
      <c r="Z35" s="191"/>
      <c r="AA35" s="191"/>
      <c r="AB35" s="191"/>
      <c r="AC35" s="38"/>
      <c r="AD35" s="38"/>
      <c r="AE35" s="38"/>
      <c r="AF35" s="38"/>
      <c r="AG35" s="38"/>
      <c r="AH35" s="38"/>
      <c r="AI35" s="38"/>
      <c r="AJ35" s="38"/>
      <c r="AK35" s="192">
        <f>SUM(AK26:AK33)</f>
        <v>0</v>
      </c>
      <c r="AL35" s="191"/>
      <c r="AM35" s="191"/>
      <c r="AN35" s="191"/>
      <c r="AO35" s="193"/>
      <c r="AP35" s="36"/>
      <c r="AQ35" s="36"/>
      <c r="AR35" s="30"/>
      <c r="BE35" s="29"/>
    </row>
    <row r="36" spans="1:57" s="2" customFormat="1" ht="6.95" customHeight="1">
      <c r="A36" s="29"/>
      <c r="B36" s="30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30"/>
      <c r="BE36" s="29"/>
    </row>
    <row r="37" spans="1:57" s="2" customFormat="1" ht="14.45" customHeight="1">
      <c r="A37" s="29"/>
      <c r="B37" s="30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30"/>
      <c r="BE37" s="29"/>
    </row>
    <row r="38" spans="1:57" s="1" customFormat="1" ht="14.45" customHeight="1">
      <c r="B38" s="17"/>
      <c r="AR38" s="17"/>
    </row>
    <row r="39" spans="1:57" s="1" customFormat="1" ht="14.45" customHeight="1">
      <c r="B39" s="17"/>
      <c r="AR39" s="17"/>
    </row>
    <row r="40" spans="1:57" s="1" customFormat="1" ht="14.45" customHeight="1">
      <c r="B40" s="17"/>
      <c r="AR40" s="17"/>
    </row>
    <row r="41" spans="1:57" s="1" customFormat="1" ht="14.45" customHeight="1">
      <c r="B41" s="17"/>
      <c r="AR41" s="17"/>
    </row>
    <row r="42" spans="1:57" s="1" customFormat="1" ht="14.45" customHeight="1">
      <c r="B42" s="17"/>
      <c r="AR42" s="17"/>
    </row>
    <row r="43" spans="1:57" s="1" customFormat="1" ht="14.45" customHeight="1">
      <c r="B43" s="17"/>
      <c r="AR43" s="17"/>
    </row>
    <row r="44" spans="1:57" s="1" customFormat="1" ht="14.45" customHeight="1">
      <c r="B44" s="17"/>
      <c r="AR44" s="17"/>
    </row>
    <row r="45" spans="1:57" s="1" customFormat="1" ht="14.45" customHeight="1">
      <c r="B45" s="17"/>
      <c r="AR45" s="17"/>
    </row>
    <row r="46" spans="1:57" s="1" customFormat="1" ht="14.45" customHeight="1">
      <c r="B46" s="17"/>
      <c r="AR46" s="17"/>
    </row>
    <row r="47" spans="1:57" s="1" customFormat="1" ht="14.45" customHeight="1">
      <c r="B47" s="17"/>
      <c r="AR47" s="17"/>
    </row>
    <row r="48" spans="1:57" s="1" customFormat="1" ht="14.45" customHeight="1">
      <c r="B48" s="17"/>
      <c r="AR48" s="17"/>
    </row>
    <row r="49" spans="1:57" s="2" customFormat="1" ht="14.45" customHeight="1">
      <c r="B49" s="40"/>
      <c r="D49" s="41" t="s">
        <v>47</v>
      </c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1" t="s">
        <v>48</v>
      </c>
      <c r="AI49" s="42"/>
      <c r="AJ49" s="42"/>
      <c r="AK49" s="42"/>
      <c r="AL49" s="42"/>
      <c r="AM49" s="42"/>
      <c r="AN49" s="42"/>
      <c r="AO49" s="42"/>
      <c r="AR49" s="40"/>
    </row>
    <row r="50" spans="1:57" ht="11.25">
      <c r="B50" s="17"/>
      <c r="AR50" s="17"/>
    </row>
    <row r="51" spans="1:57" ht="11.25">
      <c r="B51" s="17"/>
      <c r="AR51" s="17"/>
    </row>
    <row r="52" spans="1:57" ht="11.25">
      <c r="B52" s="17"/>
      <c r="AR52" s="17"/>
    </row>
    <row r="53" spans="1:57" ht="11.25">
      <c r="B53" s="17"/>
      <c r="AR53" s="17"/>
    </row>
    <row r="54" spans="1:57" ht="11.25">
      <c r="B54" s="17"/>
      <c r="AR54" s="17"/>
    </row>
    <row r="55" spans="1:57" ht="11.25">
      <c r="B55" s="17"/>
      <c r="AR55" s="17"/>
    </row>
    <row r="56" spans="1:57" ht="11.25">
      <c r="B56" s="17"/>
      <c r="AR56" s="17"/>
    </row>
    <row r="57" spans="1:57" ht="11.25">
      <c r="B57" s="17"/>
      <c r="AR57" s="17"/>
    </row>
    <row r="58" spans="1:57" ht="11.25">
      <c r="B58" s="17"/>
      <c r="AR58" s="17"/>
    </row>
    <row r="59" spans="1:57" ht="11.25">
      <c r="B59" s="17"/>
      <c r="AR59" s="17"/>
    </row>
    <row r="60" spans="1:57" s="2" customFormat="1" ht="12.75">
      <c r="A60" s="29"/>
      <c r="B60" s="30"/>
      <c r="C60" s="29"/>
      <c r="D60" s="43" t="s">
        <v>49</v>
      </c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43" t="s">
        <v>50</v>
      </c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43" t="s">
        <v>49</v>
      </c>
      <c r="AI60" s="32"/>
      <c r="AJ60" s="32"/>
      <c r="AK60" s="32"/>
      <c r="AL60" s="32"/>
      <c r="AM60" s="43" t="s">
        <v>50</v>
      </c>
      <c r="AN60" s="32"/>
      <c r="AO60" s="32"/>
      <c r="AP60" s="29"/>
      <c r="AQ60" s="29"/>
      <c r="AR60" s="30"/>
      <c r="BE60" s="29"/>
    </row>
    <row r="61" spans="1:57" ht="11.25">
      <c r="B61" s="17"/>
      <c r="AR61" s="17"/>
    </row>
    <row r="62" spans="1:57" ht="11.25">
      <c r="B62" s="17"/>
      <c r="AR62" s="17"/>
    </row>
    <row r="63" spans="1:57" ht="11.25">
      <c r="B63" s="17"/>
      <c r="AR63" s="17"/>
    </row>
    <row r="64" spans="1:57" s="2" customFormat="1" ht="12.75">
      <c r="A64" s="29"/>
      <c r="B64" s="30"/>
      <c r="C64" s="29"/>
      <c r="D64" s="41" t="s">
        <v>51</v>
      </c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1" t="s">
        <v>52</v>
      </c>
      <c r="AI64" s="44"/>
      <c r="AJ64" s="44"/>
      <c r="AK64" s="44"/>
      <c r="AL64" s="44"/>
      <c r="AM64" s="44"/>
      <c r="AN64" s="44"/>
      <c r="AO64" s="44"/>
      <c r="AP64" s="29"/>
      <c r="AQ64" s="29"/>
      <c r="AR64" s="30"/>
      <c r="BE64" s="29"/>
    </row>
    <row r="65" spans="1:57" ht="11.25">
      <c r="B65" s="17"/>
      <c r="AR65" s="17"/>
    </row>
    <row r="66" spans="1:57" ht="11.25">
      <c r="B66" s="17"/>
      <c r="AR66" s="17"/>
    </row>
    <row r="67" spans="1:57" ht="11.25">
      <c r="B67" s="17"/>
      <c r="AR67" s="17"/>
    </row>
    <row r="68" spans="1:57" ht="11.25">
      <c r="B68" s="17"/>
      <c r="AR68" s="17"/>
    </row>
    <row r="69" spans="1:57" ht="11.25">
      <c r="B69" s="17"/>
      <c r="AR69" s="17"/>
    </row>
    <row r="70" spans="1:57" ht="11.25">
      <c r="B70" s="17"/>
      <c r="AR70" s="17"/>
    </row>
    <row r="71" spans="1:57" ht="11.25">
      <c r="B71" s="17"/>
      <c r="AR71" s="17"/>
    </row>
    <row r="72" spans="1:57" ht="11.25">
      <c r="B72" s="17"/>
      <c r="AR72" s="17"/>
    </row>
    <row r="73" spans="1:57" ht="11.25">
      <c r="B73" s="17"/>
      <c r="AR73" s="17"/>
    </row>
    <row r="74" spans="1:57" ht="11.25">
      <c r="B74" s="17"/>
      <c r="AR74" s="17"/>
    </row>
    <row r="75" spans="1:57" s="2" customFormat="1" ht="12.75">
      <c r="A75" s="29"/>
      <c r="B75" s="30"/>
      <c r="C75" s="29"/>
      <c r="D75" s="43" t="s">
        <v>49</v>
      </c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43" t="s">
        <v>50</v>
      </c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43" t="s">
        <v>49</v>
      </c>
      <c r="AI75" s="32"/>
      <c r="AJ75" s="32"/>
      <c r="AK75" s="32"/>
      <c r="AL75" s="32"/>
      <c r="AM75" s="43" t="s">
        <v>50</v>
      </c>
      <c r="AN75" s="32"/>
      <c r="AO75" s="32"/>
      <c r="AP75" s="29"/>
      <c r="AQ75" s="29"/>
      <c r="AR75" s="30"/>
      <c r="BE75" s="29"/>
    </row>
    <row r="76" spans="1:57" s="2" customFormat="1" ht="11.25">
      <c r="A76" s="29"/>
      <c r="B76" s="30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30"/>
      <c r="BE76" s="29"/>
    </row>
    <row r="77" spans="1:57" s="2" customFormat="1" ht="6.95" customHeight="1">
      <c r="A77" s="29"/>
      <c r="B77" s="45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M77" s="46"/>
      <c r="AN77" s="46"/>
      <c r="AO77" s="46"/>
      <c r="AP77" s="46"/>
      <c r="AQ77" s="46"/>
      <c r="AR77" s="30"/>
      <c r="BE77" s="29"/>
    </row>
    <row r="81" spans="1:90" s="2" customFormat="1" ht="6.95" customHeight="1">
      <c r="A81" s="29"/>
      <c r="B81" s="47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M81" s="48"/>
      <c r="AN81" s="48"/>
      <c r="AO81" s="48"/>
      <c r="AP81" s="48"/>
      <c r="AQ81" s="48"/>
      <c r="AR81" s="30"/>
      <c r="BE81" s="29"/>
    </row>
    <row r="82" spans="1:90" s="2" customFormat="1" ht="24.95" customHeight="1">
      <c r="A82" s="29"/>
      <c r="B82" s="30"/>
      <c r="C82" s="18" t="s">
        <v>53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30"/>
      <c r="BE82" s="29"/>
    </row>
    <row r="83" spans="1:90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30"/>
      <c r="BE83" s="29"/>
    </row>
    <row r="84" spans="1:90" s="4" customFormat="1" ht="12" customHeight="1">
      <c r="B84" s="49"/>
      <c r="C84" s="24" t="s">
        <v>11</v>
      </c>
      <c r="L84" s="4" t="str">
        <f>K5</f>
        <v>15696</v>
      </c>
      <c r="AR84" s="49"/>
    </row>
    <row r="85" spans="1:90" s="5" customFormat="1" ht="36.950000000000003" customHeight="1">
      <c r="B85" s="50"/>
      <c r="C85" s="51" t="s">
        <v>14</v>
      </c>
      <c r="L85" s="194" t="str">
        <f>K6</f>
        <v>LUMEN- ŠZ, ZpS a DSS - oprava malieb  stravovacieho zariadenia</v>
      </c>
      <c r="M85" s="195"/>
      <c r="N85" s="195"/>
      <c r="O85" s="195"/>
      <c r="P85" s="195"/>
      <c r="Q85" s="195"/>
      <c r="R85" s="195"/>
      <c r="S85" s="195"/>
      <c r="T85" s="195"/>
      <c r="U85" s="195"/>
      <c r="V85" s="195"/>
      <c r="W85" s="195"/>
      <c r="X85" s="195"/>
      <c r="Y85" s="195"/>
      <c r="Z85" s="195"/>
      <c r="AA85" s="195"/>
      <c r="AB85" s="195"/>
      <c r="AC85" s="195"/>
      <c r="AD85" s="195"/>
      <c r="AE85" s="195"/>
      <c r="AF85" s="195"/>
      <c r="AG85" s="195"/>
      <c r="AH85" s="195"/>
      <c r="AI85" s="195"/>
      <c r="AJ85" s="195"/>
      <c r="AK85" s="195"/>
      <c r="AL85" s="195"/>
      <c r="AM85" s="195"/>
      <c r="AN85" s="195"/>
      <c r="AO85" s="195"/>
      <c r="AR85" s="50"/>
    </row>
    <row r="86" spans="1:90" s="2" customFormat="1" ht="6.95" customHeight="1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30"/>
      <c r="BE86" s="29"/>
    </row>
    <row r="87" spans="1:90" s="2" customFormat="1" ht="12" customHeight="1">
      <c r="A87" s="29"/>
      <c r="B87" s="30"/>
      <c r="C87" s="24" t="s">
        <v>18</v>
      </c>
      <c r="D87" s="29"/>
      <c r="E87" s="29"/>
      <c r="F87" s="29"/>
      <c r="G87" s="29"/>
      <c r="H87" s="29"/>
      <c r="I87" s="29"/>
      <c r="J87" s="29"/>
      <c r="K87" s="29"/>
      <c r="L87" s="52" t="str">
        <f>IF(K8="","",K8)</f>
        <v xml:space="preserve">Trebišov </v>
      </c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4" t="s">
        <v>20</v>
      </c>
      <c r="AJ87" s="29"/>
      <c r="AK87" s="29"/>
      <c r="AL87" s="29"/>
      <c r="AM87" s="196" t="str">
        <f>IF(AN8= "","",AN8)</f>
        <v>8. 11. 2021</v>
      </c>
      <c r="AN87" s="196"/>
      <c r="AO87" s="29"/>
      <c r="AP87" s="29"/>
      <c r="AQ87" s="29"/>
      <c r="AR87" s="30"/>
      <c r="BE87" s="29"/>
    </row>
    <row r="88" spans="1:90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30"/>
      <c r="BE88" s="29"/>
    </row>
    <row r="89" spans="1:90" s="2" customFormat="1" ht="15.2" customHeight="1">
      <c r="A89" s="29"/>
      <c r="B89" s="30"/>
      <c r="C89" s="24" t="s">
        <v>22</v>
      </c>
      <c r="D89" s="29"/>
      <c r="E89" s="29"/>
      <c r="F89" s="29"/>
      <c r="G89" s="29"/>
      <c r="H89" s="29"/>
      <c r="I89" s="29"/>
      <c r="J89" s="29"/>
      <c r="K89" s="29"/>
      <c r="L89" s="4" t="str">
        <f>IF(E11= "","",E11)</f>
        <v xml:space="preserve">LUMEN- ŠZ, ZpS a DSS, Trebišov </v>
      </c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4" t="s">
        <v>28</v>
      </c>
      <c r="AJ89" s="29"/>
      <c r="AK89" s="29"/>
      <c r="AL89" s="29"/>
      <c r="AM89" s="197" t="str">
        <f>IF(E17="","",E17)</f>
        <v xml:space="preserve"> </v>
      </c>
      <c r="AN89" s="198"/>
      <c r="AO89" s="198"/>
      <c r="AP89" s="198"/>
      <c r="AQ89" s="29"/>
      <c r="AR89" s="30"/>
      <c r="AS89" s="199" t="s">
        <v>54</v>
      </c>
      <c r="AT89" s="200"/>
      <c r="AU89" s="54"/>
      <c r="AV89" s="54"/>
      <c r="AW89" s="54"/>
      <c r="AX89" s="54"/>
      <c r="AY89" s="54"/>
      <c r="AZ89" s="54"/>
      <c r="BA89" s="54"/>
      <c r="BB89" s="54"/>
      <c r="BC89" s="54"/>
      <c r="BD89" s="55"/>
      <c r="BE89" s="29"/>
    </row>
    <row r="90" spans="1:90" s="2" customFormat="1" ht="15.2" customHeight="1">
      <c r="A90" s="29"/>
      <c r="B90" s="30"/>
      <c r="C90" s="24" t="s">
        <v>26</v>
      </c>
      <c r="D90" s="29"/>
      <c r="E90" s="29"/>
      <c r="F90" s="29"/>
      <c r="G90" s="29"/>
      <c r="H90" s="29"/>
      <c r="I90" s="29"/>
      <c r="J90" s="29"/>
      <c r="K90" s="29"/>
      <c r="L90" s="4" t="str">
        <f>IF(E14= "Vyplň údaj","",E14)</f>
        <v/>
      </c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4" t="s">
        <v>32</v>
      </c>
      <c r="AJ90" s="29"/>
      <c r="AK90" s="29"/>
      <c r="AL90" s="29"/>
      <c r="AM90" s="197" t="str">
        <f>IF(E20="","",E20)</f>
        <v xml:space="preserve"> </v>
      </c>
      <c r="AN90" s="198"/>
      <c r="AO90" s="198"/>
      <c r="AP90" s="198"/>
      <c r="AQ90" s="29"/>
      <c r="AR90" s="30"/>
      <c r="AS90" s="201"/>
      <c r="AT90" s="202"/>
      <c r="AU90" s="56"/>
      <c r="AV90" s="56"/>
      <c r="AW90" s="56"/>
      <c r="AX90" s="56"/>
      <c r="AY90" s="56"/>
      <c r="AZ90" s="56"/>
      <c r="BA90" s="56"/>
      <c r="BB90" s="56"/>
      <c r="BC90" s="56"/>
      <c r="BD90" s="57"/>
      <c r="BE90" s="29"/>
    </row>
    <row r="91" spans="1:90" s="2" customFormat="1" ht="10.9" customHeight="1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30"/>
      <c r="AS91" s="201"/>
      <c r="AT91" s="202"/>
      <c r="AU91" s="56"/>
      <c r="AV91" s="56"/>
      <c r="AW91" s="56"/>
      <c r="AX91" s="56"/>
      <c r="AY91" s="56"/>
      <c r="AZ91" s="56"/>
      <c r="BA91" s="56"/>
      <c r="BB91" s="56"/>
      <c r="BC91" s="56"/>
      <c r="BD91" s="57"/>
      <c r="BE91" s="29"/>
    </row>
    <row r="92" spans="1:90" s="2" customFormat="1" ht="29.25" customHeight="1">
      <c r="A92" s="29"/>
      <c r="B92" s="30"/>
      <c r="C92" s="203" t="s">
        <v>55</v>
      </c>
      <c r="D92" s="204"/>
      <c r="E92" s="204"/>
      <c r="F92" s="204"/>
      <c r="G92" s="204"/>
      <c r="H92" s="58"/>
      <c r="I92" s="205" t="s">
        <v>56</v>
      </c>
      <c r="J92" s="204"/>
      <c r="K92" s="204"/>
      <c r="L92" s="204"/>
      <c r="M92" s="204"/>
      <c r="N92" s="204"/>
      <c r="O92" s="204"/>
      <c r="P92" s="204"/>
      <c r="Q92" s="204"/>
      <c r="R92" s="204"/>
      <c r="S92" s="204"/>
      <c r="T92" s="204"/>
      <c r="U92" s="204"/>
      <c r="V92" s="204"/>
      <c r="W92" s="204"/>
      <c r="X92" s="204"/>
      <c r="Y92" s="204"/>
      <c r="Z92" s="204"/>
      <c r="AA92" s="204"/>
      <c r="AB92" s="204"/>
      <c r="AC92" s="204"/>
      <c r="AD92" s="204"/>
      <c r="AE92" s="204"/>
      <c r="AF92" s="204"/>
      <c r="AG92" s="206" t="s">
        <v>57</v>
      </c>
      <c r="AH92" s="204"/>
      <c r="AI92" s="204"/>
      <c r="AJ92" s="204"/>
      <c r="AK92" s="204"/>
      <c r="AL92" s="204"/>
      <c r="AM92" s="204"/>
      <c r="AN92" s="205" t="s">
        <v>58</v>
      </c>
      <c r="AO92" s="204"/>
      <c r="AP92" s="207"/>
      <c r="AQ92" s="59" t="s">
        <v>59</v>
      </c>
      <c r="AR92" s="30"/>
      <c r="AS92" s="60" t="s">
        <v>60</v>
      </c>
      <c r="AT92" s="61" t="s">
        <v>61</v>
      </c>
      <c r="AU92" s="61" t="s">
        <v>62</v>
      </c>
      <c r="AV92" s="61" t="s">
        <v>63</v>
      </c>
      <c r="AW92" s="61" t="s">
        <v>64</v>
      </c>
      <c r="AX92" s="61" t="s">
        <v>65</v>
      </c>
      <c r="AY92" s="61" t="s">
        <v>66</v>
      </c>
      <c r="AZ92" s="61" t="s">
        <v>67</v>
      </c>
      <c r="BA92" s="61" t="s">
        <v>68</v>
      </c>
      <c r="BB92" s="61" t="s">
        <v>69</v>
      </c>
      <c r="BC92" s="61" t="s">
        <v>70</v>
      </c>
      <c r="BD92" s="62" t="s">
        <v>71</v>
      </c>
      <c r="BE92" s="29"/>
    </row>
    <row r="93" spans="1:90" s="2" customFormat="1" ht="10.9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30"/>
      <c r="AS93" s="63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5"/>
      <c r="BE93" s="29"/>
    </row>
    <row r="94" spans="1:90" s="6" customFormat="1" ht="32.450000000000003" customHeight="1">
      <c r="B94" s="66"/>
      <c r="C94" s="67" t="s">
        <v>72</v>
      </c>
      <c r="D94" s="68"/>
      <c r="E94" s="68"/>
      <c r="F94" s="68"/>
      <c r="G94" s="68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  <c r="X94" s="68"/>
      <c r="Y94" s="68"/>
      <c r="Z94" s="68"/>
      <c r="AA94" s="68"/>
      <c r="AB94" s="68"/>
      <c r="AC94" s="68"/>
      <c r="AD94" s="68"/>
      <c r="AE94" s="68"/>
      <c r="AF94" s="68"/>
      <c r="AG94" s="211">
        <f>ROUND(AG95,2)</f>
        <v>0</v>
      </c>
      <c r="AH94" s="211"/>
      <c r="AI94" s="211"/>
      <c r="AJ94" s="211"/>
      <c r="AK94" s="211"/>
      <c r="AL94" s="211"/>
      <c r="AM94" s="211"/>
      <c r="AN94" s="212">
        <f>SUM(AG94,AT94)</f>
        <v>0</v>
      </c>
      <c r="AO94" s="212"/>
      <c r="AP94" s="212"/>
      <c r="AQ94" s="70" t="s">
        <v>1</v>
      </c>
      <c r="AR94" s="66"/>
      <c r="AS94" s="71">
        <f>ROUND(AS95,2)</f>
        <v>0</v>
      </c>
      <c r="AT94" s="72">
        <f>ROUND(SUM(AV94:AW94),2)</f>
        <v>0</v>
      </c>
      <c r="AU94" s="73">
        <f>ROUND(AU95,5)</f>
        <v>0</v>
      </c>
      <c r="AV94" s="72">
        <f>ROUND(AZ94*L29,2)</f>
        <v>0</v>
      </c>
      <c r="AW94" s="72">
        <f>ROUND(BA94*L30,2)</f>
        <v>0</v>
      </c>
      <c r="AX94" s="72">
        <f>ROUND(BB94*L29,2)</f>
        <v>0</v>
      </c>
      <c r="AY94" s="72">
        <f>ROUND(BC94*L30,2)</f>
        <v>0</v>
      </c>
      <c r="AZ94" s="72">
        <f>ROUND(AZ95,2)</f>
        <v>0</v>
      </c>
      <c r="BA94" s="72">
        <f>ROUND(BA95,2)</f>
        <v>0</v>
      </c>
      <c r="BB94" s="72">
        <f>ROUND(BB95,2)</f>
        <v>0</v>
      </c>
      <c r="BC94" s="72">
        <f>ROUND(BC95,2)</f>
        <v>0</v>
      </c>
      <c r="BD94" s="74">
        <f>ROUND(BD95,2)</f>
        <v>0</v>
      </c>
      <c r="BS94" s="75" t="s">
        <v>73</v>
      </c>
      <c r="BT94" s="75" t="s">
        <v>74</v>
      </c>
      <c r="BV94" s="75" t="s">
        <v>75</v>
      </c>
      <c r="BW94" s="75" t="s">
        <v>4</v>
      </c>
      <c r="BX94" s="75" t="s">
        <v>76</v>
      </c>
      <c r="CL94" s="75" t="s">
        <v>1</v>
      </c>
    </row>
    <row r="95" spans="1:90" s="7" customFormat="1" ht="24.75" customHeight="1">
      <c r="A95" s="76" t="s">
        <v>77</v>
      </c>
      <c r="B95" s="77"/>
      <c r="C95" s="78"/>
      <c r="D95" s="210" t="s">
        <v>12</v>
      </c>
      <c r="E95" s="210"/>
      <c r="F95" s="210"/>
      <c r="G95" s="210"/>
      <c r="H95" s="210"/>
      <c r="I95" s="79"/>
      <c r="J95" s="210" t="s">
        <v>15</v>
      </c>
      <c r="K95" s="210"/>
      <c r="L95" s="210"/>
      <c r="M95" s="210"/>
      <c r="N95" s="210"/>
      <c r="O95" s="210"/>
      <c r="P95" s="210"/>
      <c r="Q95" s="210"/>
      <c r="R95" s="210"/>
      <c r="S95" s="210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210"/>
      <c r="AE95" s="210"/>
      <c r="AF95" s="210"/>
      <c r="AG95" s="208">
        <f>'15696 - LUMEN- ŠZ, ZpS a ...'!J30</f>
        <v>0</v>
      </c>
      <c r="AH95" s="209"/>
      <c r="AI95" s="209"/>
      <c r="AJ95" s="209"/>
      <c r="AK95" s="209"/>
      <c r="AL95" s="209"/>
      <c r="AM95" s="209"/>
      <c r="AN95" s="208">
        <f>SUM(AG95,AT95)</f>
        <v>0</v>
      </c>
      <c r="AO95" s="209"/>
      <c r="AP95" s="209"/>
      <c r="AQ95" s="80" t="s">
        <v>78</v>
      </c>
      <c r="AR95" s="77"/>
      <c r="AS95" s="81">
        <v>0</v>
      </c>
      <c r="AT95" s="82">
        <f>ROUND(SUM(AV95:AW95),2)</f>
        <v>0</v>
      </c>
      <c r="AU95" s="83">
        <f>'15696 - LUMEN- ŠZ, ZpS a ...'!P127</f>
        <v>0</v>
      </c>
      <c r="AV95" s="82">
        <f>'15696 - LUMEN- ŠZ, ZpS a ...'!J33</f>
        <v>0</v>
      </c>
      <c r="AW95" s="82">
        <f>'15696 - LUMEN- ŠZ, ZpS a ...'!J34</f>
        <v>0</v>
      </c>
      <c r="AX95" s="82">
        <f>'15696 - LUMEN- ŠZ, ZpS a ...'!J35</f>
        <v>0</v>
      </c>
      <c r="AY95" s="82">
        <f>'15696 - LUMEN- ŠZ, ZpS a ...'!J36</f>
        <v>0</v>
      </c>
      <c r="AZ95" s="82">
        <f>'15696 - LUMEN- ŠZ, ZpS a ...'!F33</f>
        <v>0</v>
      </c>
      <c r="BA95" s="82">
        <f>'15696 - LUMEN- ŠZ, ZpS a ...'!F34</f>
        <v>0</v>
      </c>
      <c r="BB95" s="82">
        <f>'15696 - LUMEN- ŠZ, ZpS a ...'!F35</f>
        <v>0</v>
      </c>
      <c r="BC95" s="82">
        <f>'15696 - LUMEN- ŠZ, ZpS a ...'!F36</f>
        <v>0</v>
      </c>
      <c r="BD95" s="84">
        <f>'15696 - LUMEN- ŠZ, ZpS a ...'!F37</f>
        <v>0</v>
      </c>
      <c r="BT95" s="85" t="s">
        <v>79</v>
      </c>
      <c r="BU95" s="85" t="s">
        <v>80</v>
      </c>
      <c r="BV95" s="85" t="s">
        <v>75</v>
      </c>
      <c r="BW95" s="85" t="s">
        <v>4</v>
      </c>
      <c r="BX95" s="85" t="s">
        <v>76</v>
      </c>
      <c r="CL95" s="85" t="s">
        <v>1</v>
      </c>
    </row>
    <row r="96" spans="1:90" s="2" customFormat="1" ht="30" customHeight="1">
      <c r="A96" s="29"/>
      <c r="B96" s="30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30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s="2" customFormat="1" ht="6.95" customHeight="1">
      <c r="A97" s="29"/>
      <c r="B97" s="45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46"/>
      <c r="AM97" s="46"/>
      <c r="AN97" s="46"/>
      <c r="AO97" s="46"/>
      <c r="AP97" s="46"/>
      <c r="AQ97" s="46"/>
      <c r="AR97" s="30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</sheetData>
  <mergeCells count="42">
    <mergeCell ref="AR2:BE2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L85:AO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AK31:AO31"/>
    <mergeCell ref="L31:P31"/>
    <mergeCell ref="W32:AE32"/>
    <mergeCell ref="AK32:AO32"/>
    <mergeCell ref="L32:P32"/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</mergeCells>
  <hyperlinks>
    <hyperlink ref="A95" location="'15696 - LUMEN- ŠZ, ZpS a ...'!C2" display="/" xr:uid="{00000000-0004-0000-0000-000000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BM141"/>
  <sheetViews>
    <sheetView showGridLines="0" tabSelected="1" topLeftCell="A131" workbookViewId="0">
      <selection activeCell="V4" sqref="V4"/>
    </sheetView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L2" s="213" t="s">
        <v>5</v>
      </c>
      <c r="M2" s="179"/>
      <c r="N2" s="179"/>
      <c r="O2" s="179"/>
      <c r="P2" s="179"/>
      <c r="Q2" s="179"/>
      <c r="R2" s="179"/>
      <c r="S2" s="179"/>
      <c r="T2" s="179"/>
      <c r="U2" s="179"/>
      <c r="V2" s="179"/>
      <c r="AT2" s="14" t="s">
        <v>4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5" customHeight="1">
      <c r="B4" s="17"/>
      <c r="D4" s="18" t="s">
        <v>81</v>
      </c>
      <c r="L4" s="17"/>
      <c r="M4" s="86" t="s">
        <v>9</v>
      </c>
      <c r="AT4" s="14" t="s">
        <v>3</v>
      </c>
    </row>
    <row r="5" spans="1:46" s="1" customFormat="1" ht="6.95" customHeight="1">
      <c r="B5" s="17"/>
      <c r="L5" s="17"/>
    </row>
    <row r="6" spans="1:46" s="2" customFormat="1" ht="12" customHeight="1">
      <c r="A6" s="29"/>
      <c r="B6" s="30"/>
      <c r="C6" s="29"/>
      <c r="D6" s="24" t="s">
        <v>14</v>
      </c>
      <c r="E6" s="29"/>
      <c r="F6" s="29"/>
      <c r="G6" s="29"/>
      <c r="H6" s="29"/>
      <c r="I6" s="29"/>
      <c r="J6" s="29"/>
      <c r="K6" s="29"/>
      <c r="L6" s="40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</row>
    <row r="7" spans="1:46" s="2" customFormat="1" ht="30" customHeight="1">
      <c r="A7" s="29"/>
      <c r="B7" s="30"/>
      <c r="C7" s="29"/>
      <c r="D7" s="29"/>
      <c r="E7" s="194" t="s">
        <v>15</v>
      </c>
      <c r="F7" s="214"/>
      <c r="G7" s="214"/>
      <c r="H7" s="214"/>
      <c r="I7" s="29"/>
      <c r="J7" s="29"/>
      <c r="K7" s="29"/>
      <c r="L7" s="40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</row>
    <row r="8" spans="1:46" s="2" customFormat="1" ht="11.25">
      <c r="A8" s="29"/>
      <c r="B8" s="30"/>
      <c r="C8" s="29"/>
      <c r="D8" s="29"/>
      <c r="E8" s="29"/>
      <c r="F8" s="29"/>
      <c r="G8" s="29"/>
      <c r="H8" s="29"/>
      <c r="I8" s="29"/>
      <c r="J8" s="29"/>
      <c r="K8" s="29"/>
      <c r="L8" s="40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2" customHeight="1">
      <c r="A9" s="29"/>
      <c r="B9" s="30"/>
      <c r="C9" s="29"/>
      <c r="D9" s="24" t="s">
        <v>16</v>
      </c>
      <c r="E9" s="29"/>
      <c r="F9" s="22" t="s">
        <v>1</v>
      </c>
      <c r="G9" s="29"/>
      <c r="H9" s="29"/>
      <c r="I9" s="24" t="s">
        <v>17</v>
      </c>
      <c r="J9" s="22" t="s">
        <v>1</v>
      </c>
      <c r="K9" s="29"/>
      <c r="L9" s="40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 ht="12" customHeight="1">
      <c r="A10" s="29"/>
      <c r="B10" s="30"/>
      <c r="C10" s="29"/>
      <c r="D10" s="24" t="s">
        <v>18</v>
      </c>
      <c r="E10" s="29"/>
      <c r="F10" s="22" t="s">
        <v>19</v>
      </c>
      <c r="G10" s="29"/>
      <c r="H10" s="29"/>
      <c r="I10" s="24" t="s">
        <v>20</v>
      </c>
      <c r="J10" s="53"/>
      <c r="K10" s="29"/>
      <c r="L10" s="40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0.9" customHeight="1">
      <c r="A11" s="29"/>
      <c r="B11" s="30"/>
      <c r="C11" s="29"/>
      <c r="D11" s="29"/>
      <c r="E11" s="29"/>
      <c r="F11" s="29"/>
      <c r="G11" s="29"/>
      <c r="H11" s="29"/>
      <c r="I11" s="29"/>
      <c r="J11" s="29"/>
      <c r="K11" s="29"/>
      <c r="L11" s="40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22</v>
      </c>
      <c r="E12" s="29"/>
      <c r="F12" s="29"/>
      <c r="G12" s="29"/>
      <c r="H12" s="29"/>
      <c r="I12" s="24" t="s">
        <v>23</v>
      </c>
      <c r="J12" s="22" t="s">
        <v>1</v>
      </c>
      <c r="K12" s="29"/>
      <c r="L12" s="40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8" customHeight="1">
      <c r="A13" s="29"/>
      <c r="B13" s="30"/>
      <c r="C13" s="29"/>
      <c r="D13" s="29"/>
      <c r="E13" s="22" t="s">
        <v>24</v>
      </c>
      <c r="F13" s="29"/>
      <c r="G13" s="29"/>
      <c r="H13" s="29"/>
      <c r="I13" s="24" t="s">
        <v>25</v>
      </c>
      <c r="J13" s="22" t="s">
        <v>1</v>
      </c>
      <c r="K13" s="29"/>
      <c r="L13" s="40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6.95" customHeight="1">
      <c r="A14" s="29"/>
      <c r="B14" s="30"/>
      <c r="C14" s="29"/>
      <c r="D14" s="29"/>
      <c r="E14" s="29"/>
      <c r="F14" s="29"/>
      <c r="G14" s="29"/>
      <c r="H14" s="29"/>
      <c r="I14" s="29"/>
      <c r="J14" s="29"/>
      <c r="K14" s="29"/>
      <c r="L14" s="40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2" customHeight="1">
      <c r="A15" s="29"/>
      <c r="B15" s="30"/>
      <c r="C15" s="29"/>
      <c r="D15" s="24" t="s">
        <v>26</v>
      </c>
      <c r="E15" s="29"/>
      <c r="F15" s="29"/>
      <c r="G15" s="29"/>
      <c r="H15" s="29"/>
      <c r="I15" s="24" t="s">
        <v>23</v>
      </c>
      <c r="J15" s="25" t="str">
        <f>'Rekapitulácia stavby'!AN13</f>
        <v>Vyplň údaj</v>
      </c>
      <c r="K15" s="29"/>
      <c r="L15" s="40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18" customHeight="1">
      <c r="A16" s="29"/>
      <c r="B16" s="30"/>
      <c r="C16" s="29"/>
      <c r="D16" s="29"/>
      <c r="E16" s="215" t="str">
        <f>'Rekapitulácia stavby'!E14</f>
        <v>Vyplň údaj</v>
      </c>
      <c r="F16" s="178"/>
      <c r="G16" s="178"/>
      <c r="H16" s="178"/>
      <c r="I16" s="24" t="s">
        <v>25</v>
      </c>
      <c r="J16" s="25" t="str">
        <f>'Rekapitulácia stavby'!AN14</f>
        <v>Vyplň údaj</v>
      </c>
      <c r="K16" s="29"/>
      <c r="L16" s="40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52" s="2" customFormat="1" ht="6.95" customHeight="1">
      <c r="A17" s="29"/>
      <c r="B17" s="30"/>
      <c r="C17" s="29"/>
      <c r="D17" s="29"/>
      <c r="E17" s="29"/>
      <c r="F17" s="29"/>
      <c r="G17" s="29"/>
      <c r="H17" s="29"/>
      <c r="I17" s="29"/>
      <c r="J17" s="29"/>
      <c r="K17" s="29"/>
      <c r="L17" s="40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52" s="2" customFormat="1" ht="12" customHeight="1">
      <c r="A18" s="29"/>
      <c r="B18" s="30"/>
      <c r="C18" s="29"/>
      <c r="D18" s="24" t="s">
        <v>28</v>
      </c>
      <c r="E18" s="29"/>
      <c r="F18" s="29"/>
      <c r="G18" s="29"/>
      <c r="H18" s="29"/>
      <c r="I18" s="24" t="s">
        <v>23</v>
      </c>
      <c r="J18" s="22" t="str">
        <f>IF('Rekapitulácia stavby'!AN16="","",'Rekapitulácia stavby'!AN16)</f>
        <v/>
      </c>
      <c r="K18" s="29"/>
      <c r="L18" s="40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52" s="2" customFormat="1" ht="18" customHeight="1">
      <c r="A19" s="29"/>
      <c r="B19" s="30"/>
      <c r="C19" s="29"/>
      <c r="D19" s="29"/>
      <c r="E19" s="22" t="str">
        <f>IF('Rekapitulácia stavby'!E17="","",'Rekapitulácia stavby'!E17)</f>
        <v xml:space="preserve"> </v>
      </c>
      <c r="F19" s="29"/>
      <c r="G19" s="29"/>
      <c r="H19" s="29"/>
      <c r="I19" s="24" t="s">
        <v>25</v>
      </c>
      <c r="J19" s="22" t="str">
        <f>IF('Rekapitulácia stavby'!AN17="","",'Rekapitulácia stavby'!AN17)</f>
        <v/>
      </c>
      <c r="K19" s="29"/>
      <c r="L19" s="40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52" s="2" customFormat="1" ht="6.95" customHeight="1">
      <c r="A20" s="29"/>
      <c r="B20" s="30"/>
      <c r="C20" s="29"/>
      <c r="D20" s="29"/>
      <c r="E20" s="29"/>
      <c r="F20" s="29"/>
      <c r="G20" s="29"/>
      <c r="H20" s="29"/>
      <c r="I20" s="29"/>
      <c r="J20" s="29"/>
      <c r="K20" s="29"/>
      <c r="L20" s="40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52" s="2" customFormat="1" ht="12" customHeight="1">
      <c r="A21" s="29"/>
      <c r="B21" s="30"/>
      <c r="C21" s="29"/>
      <c r="D21" s="24" t="s">
        <v>32</v>
      </c>
      <c r="E21" s="29"/>
      <c r="F21" s="29"/>
      <c r="G21" s="29"/>
      <c r="H21" s="29"/>
      <c r="I21" s="24" t="s">
        <v>23</v>
      </c>
      <c r="J21" s="22" t="str">
        <f>IF('Rekapitulácia stavby'!AN19="","",'Rekapitulácia stavby'!AN19)</f>
        <v/>
      </c>
      <c r="K21" s="29"/>
      <c r="L21" s="40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52" s="2" customFormat="1" ht="18" customHeight="1">
      <c r="A22" s="29"/>
      <c r="B22" s="30"/>
      <c r="C22" s="29"/>
      <c r="D22" s="29"/>
      <c r="E22" s="22" t="str">
        <f>IF('Rekapitulácia stavby'!E20="","",'Rekapitulácia stavby'!E20)</f>
        <v xml:space="preserve"> </v>
      </c>
      <c r="F22" s="29"/>
      <c r="G22" s="29"/>
      <c r="H22" s="29"/>
      <c r="I22" s="24" t="s">
        <v>25</v>
      </c>
      <c r="J22" s="22" t="str">
        <f>IF('Rekapitulácia stavby'!AN20="","",'Rekapitulácia stavby'!AN20)</f>
        <v/>
      </c>
      <c r="K22" s="29"/>
      <c r="L22" s="40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52" s="2" customFormat="1" ht="6.95" customHeight="1">
      <c r="A23" s="29"/>
      <c r="B23" s="30"/>
      <c r="C23" s="29"/>
      <c r="D23" s="29"/>
      <c r="E23" s="29"/>
      <c r="F23" s="29"/>
      <c r="G23" s="29"/>
      <c r="H23" s="29"/>
      <c r="I23" s="29"/>
      <c r="J23" s="29"/>
      <c r="K23" s="29"/>
      <c r="L23" s="40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52" s="2" customFormat="1" ht="12" customHeight="1">
      <c r="A24" s="29"/>
      <c r="B24" s="30"/>
      <c r="C24" s="29"/>
      <c r="D24" s="24" t="s">
        <v>33</v>
      </c>
      <c r="E24" s="29"/>
      <c r="F24" s="29"/>
      <c r="G24" s="29"/>
      <c r="H24" s="29"/>
      <c r="I24" s="29"/>
      <c r="J24" s="29"/>
      <c r="K24" s="29"/>
      <c r="L24" s="40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52" s="8" customFormat="1" ht="16.5" customHeight="1">
      <c r="A25" s="87"/>
      <c r="B25" s="88"/>
      <c r="C25" s="87"/>
      <c r="D25" s="87"/>
      <c r="E25" s="183" t="s">
        <v>1</v>
      </c>
      <c r="F25" s="183"/>
      <c r="G25" s="183"/>
      <c r="H25" s="183"/>
      <c r="I25" s="87"/>
      <c r="J25" s="87"/>
      <c r="K25" s="87"/>
      <c r="L25" s="89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</row>
    <row r="26" spans="1:52" s="2" customFormat="1" ht="6.95" customHeight="1">
      <c r="A26" s="29"/>
      <c r="B26" s="30"/>
      <c r="C26" s="29"/>
      <c r="D26" s="29"/>
      <c r="E26" s="29"/>
      <c r="F26" s="29"/>
      <c r="G26" s="29"/>
      <c r="H26" s="29"/>
      <c r="I26" s="29"/>
      <c r="J26" s="29"/>
      <c r="K26" s="29"/>
      <c r="L26" s="40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52" s="2" customFormat="1" ht="6.95" customHeight="1">
      <c r="A27" s="29"/>
      <c r="B27" s="30"/>
      <c r="C27" s="29"/>
      <c r="D27" s="64"/>
      <c r="E27" s="64"/>
      <c r="F27" s="64"/>
      <c r="G27" s="64"/>
      <c r="H27" s="64"/>
      <c r="I27" s="64"/>
      <c r="J27" s="64"/>
      <c r="K27" s="64"/>
      <c r="L27" s="40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52" s="2" customFormat="1" ht="14.45" customHeight="1">
      <c r="A28" s="29"/>
      <c r="B28" s="30"/>
      <c r="C28" s="29"/>
      <c r="D28" s="22" t="s">
        <v>82</v>
      </c>
      <c r="E28" s="29"/>
      <c r="F28" s="29"/>
      <c r="G28" s="29"/>
      <c r="H28" s="29"/>
      <c r="I28" s="29"/>
      <c r="J28" s="90">
        <f>J94</f>
        <v>0</v>
      </c>
      <c r="K28" s="29"/>
      <c r="L28" s="40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52" s="2" customFormat="1" ht="14.45" customHeight="1">
      <c r="A29" s="29"/>
      <c r="B29" s="30"/>
      <c r="C29" s="29"/>
      <c r="D29" s="91" t="s">
        <v>83</v>
      </c>
      <c r="E29" s="29"/>
      <c r="F29" s="29"/>
      <c r="G29" s="29"/>
      <c r="H29" s="29"/>
      <c r="I29" s="29"/>
      <c r="J29" s="90">
        <f>J102</f>
        <v>0</v>
      </c>
      <c r="K29" s="29"/>
      <c r="L29" s="92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93"/>
      <c r="AU29" s="93"/>
      <c r="AV29" s="93"/>
      <c r="AW29" s="93"/>
      <c r="AX29" s="93"/>
      <c r="AY29" s="93"/>
      <c r="AZ29" s="93"/>
    </row>
    <row r="30" spans="1:52" s="2" customFormat="1" ht="25.35" customHeight="1">
      <c r="A30" s="29"/>
      <c r="B30" s="30"/>
      <c r="C30" s="29"/>
      <c r="D30" s="94" t="s">
        <v>34</v>
      </c>
      <c r="E30" s="29"/>
      <c r="F30" s="29"/>
      <c r="G30" s="29"/>
      <c r="H30" s="29"/>
      <c r="I30" s="29"/>
      <c r="J30" s="69">
        <f>ROUND(J28 + J29, 2)</f>
        <v>0</v>
      </c>
      <c r="K30" s="29"/>
      <c r="L30" s="92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93"/>
      <c r="AU30" s="93"/>
      <c r="AV30" s="93"/>
      <c r="AW30" s="93"/>
      <c r="AX30" s="93"/>
      <c r="AY30" s="93"/>
      <c r="AZ30" s="93"/>
    </row>
    <row r="31" spans="1:52" s="2" customFormat="1" ht="6.95" customHeight="1">
      <c r="A31" s="29"/>
      <c r="B31" s="30"/>
      <c r="C31" s="29"/>
      <c r="D31" s="64"/>
      <c r="E31" s="64"/>
      <c r="F31" s="64"/>
      <c r="G31" s="64"/>
      <c r="H31" s="64"/>
      <c r="I31" s="64"/>
      <c r="J31" s="64"/>
      <c r="K31" s="64"/>
      <c r="L31" s="40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52" s="2" customFormat="1" ht="14.45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4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52" s="2" customFormat="1" ht="14.45" customHeight="1">
      <c r="A33" s="29"/>
      <c r="B33" s="30"/>
      <c r="C33" s="29"/>
      <c r="D33" s="95" t="s">
        <v>38</v>
      </c>
      <c r="E33" s="35" t="s">
        <v>39</v>
      </c>
      <c r="F33" s="96">
        <f>ROUND((SUM(BE102:BE109) + SUM(BE127:BE140)),  2)</f>
        <v>0</v>
      </c>
      <c r="G33" s="93"/>
      <c r="H33" s="93"/>
      <c r="I33" s="97">
        <v>0.2</v>
      </c>
      <c r="J33" s="96">
        <f>ROUND(((SUM(BE102:BE109) + SUM(BE127:BE140))*I33),  2)</f>
        <v>0</v>
      </c>
      <c r="K33" s="29"/>
      <c r="L33" s="92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93"/>
      <c r="AP33" s="93"/>
      <c r="AQ33" s="93"/>
      <c r="AR33" s="93"/>
      <c r="AS33" s="93"/>
      <c r="AT33" s="93"/>
      <c r="AU33" s="93"/>
      <c r="AV33" s="93"/>
      <c r="AW33" s="93"/>
      <c r="AX33" s="93"/>
      <c r="AY33" s="93"/>
      <c r="AZ33" s="93"/>
    </row>
    <row r="34" spans="1:52" s="2" customFormat="1" ht="14.45" customHeight="1">
      <c r="A34" s="29"/>
      <c r="B34" s="30"/>
      <c r="C34" s="29"/>
      <c r="D34" s="29"/>
      <c r="E34" s="35" t="s">
        <v>40</v>
      </c>
      <c r="F34" s="96">
        <f>ROUND((SUM(BF102:BF109) + SUM(BF127:BF140)),  2)</f>
        <v>0</v>
      </c>
      <c r="G34" s="93"/>
      <c r="H34" s="93"/>
      <c r="I34" s="97">
        <v>0.2</v>
      </c>
      <c r="J34" s="96">
        <f>ROUND(((SUM(BF102:BF109) + SUM(BF127:BF140))*I34),  2)</f>
        <v>0</v>
      </c>
      <c r="K34" s="29"/>
      <c r="L34" s="4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52" s="2" customFormat="1" ht="14.45" hidden="1" customHeight="1">
      <c r="A35" s="29"/>
      <c r="B35" s="30"/>
      <c r="C35" s="29"/>
      <c r="D35" s="29"/>
      <c r="E35" s="24" t="s">
        <v>41</v>
      </c>
      <c r="F35" s="98">
        <f>ROUND((SUM(BG102:BG109) + SUM(BG127:BG140)),  2)</f>
        <v>0</v>
      </c>
      <c r="G35" s="29"/>
      <c r="H35" s="29"/>
      <c r="I35" s="99">
        <v>0.2</v>
      </c>
      <c r="J35" s="98">
        <f>0</f>
        <v>0</v>
      </c>
      <c r="K35" s="29"/>
      <c r="L35" s="40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52" s="2" customFormat="1" ht="14.45" hidden="1" customHeight="1">
      <c r="A36" s="29"/>
      <c r="B36" s="30"/>
      <c r="C36" s="29"/>
      <c r="D36" s="29"/>
      <c r="E36" s="24" t="s">
        <v>42</v>
      </c>
      <c r="F36" s="98">
        <f>ROUND((SUM(BH102:BH109) + SUM(BH127:BH140)),  2)</f>
        <v>0</v>
      </c>
      <c r="G36" s="29"/>
      <c r="H36" s="29"/>
      <c r="I36" s="99">
        <v>0.2</v>
      </c>
      <c r="J36" s="98">
        <f>0</f>
        <v>0</v>
      </c>
      <c r="K36" s="29"/>
      <c r="L36" s="40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52" s="2" customFormat="1" ht="14.45" hidden="1" customHeight="1">
      <c r="A37" s="29"/>
      <c r="B37" s="30"/>
      <c r="C37" s="29"/>
      <c r="D37" s="29"/>
      <c r="E37" s="35" t="s">
        <v>43</v>
      </c>
      <c r="F37" s="96">
        <f>ROUND((SUM(BI102:BI109) + SUM(BI127:BI140)),  2)</f>
        <v>0</v>
      </c>
      <c r="G37" s="93"/>
      <c r="H37" s="93"/>
      <c r="I37" s="97">
        <v>0</v>
      </c>
      <c r="J37" s="96">
        <f>0</f>
        <v>0</v>
      </c>
      <c r="K37" s="29"/>
      <c r="L37" s="40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52" s="2" customFormat="1" ht="6.95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40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52" s="2" customFormat="1" ht="25.35" customHeight="1">
      <c r="A39" s="29"/>
      <c r="B39" s="30"/>
      <c r="C39" s="100"/>
      <c r="D39" s="101" t="s">
        <v>44</v>
      </c>
      <c r="E39" s="58"/>
      <c r="F39" s="58"/>
      <c r="G39" s="102" t="s">
        <v>45</v>
      </c>
      <c r="H39" s="103" t="s">
        <v>46</v>
      </c>
      <c r="I39" s="58"/>
      <c r="J39" s="104">
        <f>SUM(J30:J37)</f>
        <v>0</v>
      </c>
      <c r="K39" s="105"/>
      <c r="L39" s="40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52" s="2" customFormat="1" ht="14.45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40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52" s="1" customFormat="1" ht="14.45" customHeight="1">
      <c r="B41" s="17"/>
      <c r="L41" s="17"/>
    </row>
    <row r="42" spans="1:52" s="1" customFormat="1" ht="14.45" customHeight="1">
      <c r="B42" s="17"/>
      <c r="L42" s="17"/>
    </row>
    <row r="43" spans="1:52" s="1" customFormat="1" ht="14.45" customHeight="1">
      <c r="B43" s="17"/>
      <c r="L43" s="17"/>
    </row>
    <row r="44" spans="1:52" s="1" customFormat="1" ht="14.45" customHeight="1">
      <c r="B44" s="17"/>
      <c r="L44" s="17"/>
    </row>
    <row r="45" spans="1:52" s="1" customFormat="1" ht="14.45" customHeight="1">
      <c r="B45" s="17"/>
      <c r="L45" s="17"/>
    </row>
    <row r="46" spans="1:52" s="1" customFormat="1" ht="14.45" customHeight="1">
      <c r="B46" s="17"/>
      <c r="L46" s="17"/>
    </row>
    <row r="47" spans="1:52" s="1" customFormat="1" ht="14.45" customHeight="1">
      <c r="B47" s="17"/>
      <c r="L47" s="17"/>
    </row>
    <row r="48" spans="1:52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40"/>
      <c r="D50" s="41" t="s">
        <v>47</v>
      </c>
      <c r="E50" s="42"/>
      <c r="F50" s="42"/>
      <c r="G50" s="41" t="s">
        <v>48</v>
      </c>
      <c r="H50" s="42"/>
      <c r="I50" s="42"/>
      <c r="J50" s="42"/>
      <c r="K50" s="42"/>
      <c r="L50" s="40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29"/>
      <c r="B61" s="30"/>
      <c r="C61" s="29"/>
      <c r="D61" s="43" t="s">
        <v>49</v>
      </c>
      <c r="E61" s="32"/>
      <c r="F61" s="106" t="s">
        <v>50</v>
      </c>
      <c r="G61" s="43" t="s">
        <v>49</v>
      </c>
      <c r="H61" s="32"/>
      <c r="I61" s="32"/>
      <c r="J61" s="107" t="s">
        <v>50</v>
      </c>
      <c r="K61" s="32"/>
      <c r="L61" s="40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29"/>
      <c r="B65" s="30"/>
      <c r="C65" s="29"/>
      <c r="D65" s="41" t="s">
        <v>51</v>
      </c>
      <c r="E65" s="44"/>
      <c r="F65" s="44"/>
      <c r="G65" s="41" t="s">
        <v>52</v>
      </c>
      <c r="H65" s="44"/>
      <c r="I65" s="44"/>
      <c r="J65" s="44"/>
      <c r="K65" s="44"/>
      <c r="L65" s="40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29"/>
      <c r="B76" s="30"/>
      <c r="C76" s="29"/>
      <c r="D76" s="43" t="s">
        <v>49</v>
      </c>
      <c r="E76" s="32"/>
      <c r="F76" s="106" t="s">
        <v>50</v>
      </c>
      <c r="G76" s="43" t="s">
        <v>49</v>
      </c>
      <c r="H76" s="32"/>
      <c r="I76" s="32"/>
      <c r="J76" s="107" t="s">
        <v>50</v>
      </c>
      <c r="K76" s="32"/>
      <c r="L76" s="40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5" customHeight="1">
      <c r="A77" s="29"/>
      <c r="B77" s="45"/>
      <c r="C77" s="46"/>
      <c r="D77" s="46"/>
      <c r="E77" s="46"/>
      <c r="F77" s="46"/>
      <c r="G77" s="46"/>
      <c r="H77" s="46"/>
      <c r="I77" s="46"/>
      <c r="J77" s="46"/>
      <c r="K77" s="46"/>
      <c r="L77" s="40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5" customHeight="1">
      <c r="A81" s="29"/>
      <c r="B81" s="47"/>
      <c r="C81" s="48"/>
      <c r="D81" s="48"/>
      <c r="E81" s="48"/>
      <c r="F81" s="48"/>
      <c r="G81" s="48"/>
      <c r="H81" s="48"/>
      <c r="I81" s="48"/>
      <c r="J81" s="48"/>
      <c r="K81" s="48"/>
      <c r="L81" s="40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5" customHeight="1">
      <c r="A82" s="29"/>
      <c r="B82" s="30"/>
      <c r="C82" s="18" t="s">
        <v>84</v>
      </c>
      <c r="D82" s="29"/>
      <c r="E82" s="29"/>
      <c r="F82" s="29"/>
      <c r="G82" s="29"/>
      <c r="H82" s="29"/>
      <c r="I82" s="29"/>
      <c r="J82" s="29"/>
      <c r="K82" s="29"/>
      <c r="L82" s="40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40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14</v>
      </c>
      <c r="D84" s="29"/>
      <c r="E84" s="29"/>
      <c r="F84" s="29"/>
      <c r="G84" s="29"/>
      <c r="H84" s="29"/>
      <c r="I84" s="29"/>
      <c r="J84" s="29"/>
      <c r="K84" s="29"/>
      <c r="L84" s="40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30" customHeight="1">
      <c r="A85" s="29"/>
      <c r="B85" s="30"/>
      <c r="C85" s="29"/>
      <c r="D85" s="29"/>
      <c r="E85" s="194" t="str">
        <f>E7</f>
        <v>LUMEN- ŠZ, ZpS a DSS - oprava malieb  stravovacieho zariadenia</v>
      </c>
      <c r="F85" s="214"/>
      <c r="G85" s="214"/>
      <c r="H85" s="214"/>
      <c r="I85" s="29"/>
      <c r="J85" s="29"/>
      <c r="K85" s="29"/>
      <c r="L85" s="40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6.95" customHeight="1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40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2" customHeight="1">
      <c r="A87" s="29"/>
      <c r="B87" s="30"/>
      <c r="C87" s="24" t="s">
        <v>18</v>
      </c>
      <c r="D87" s="29"/>
      <c r="E87" s="29"/>
      <c r="F87" s="22" t="str">
        <f>F10</f>
        <v xml:space="preserve">Trebišov </v>
      </c>
      <c r="G87" s="29"/>
      <c r="H87" s="29"/>
      <c r="I87" s="24" t="s">
        <v>20</v>
      </c>
      <c r="J87" s="53" t="str">
        <f>IF(J10="","",J10)</f>
        <v/>
      </c>
      <c r="K87" s="29"/>
      <c r="L87" s="40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40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5.2" customHeight="1">
      <c r="A89" s="29"/>
      <c r="B89" s="30"/>
      <c r="C89" s="24" t="s">
        <v>22</v>
      </c>
      <c r="D89" s="29"/>
      <c r="E89" s="29"/>
      <c r="F89" s="22" t="str">
        <f>E13</f>
        <v xml:space="preserve">LUMEN- ŠZ, ZpS a DSS, Trebišov </v>
      </c>
      <c r="G89" s="29"/>
      <c r="H89" s="29"/>
      <c r="I89" s="24" t="s">
        <v>28</v>
      </c>
      <c r="J89" s="27" t="str">
        <f>E19</f>
        <v xml:space="preserve"> </v>
      </c>
      <c r="K89" s="29"/>
      <c r="L89" s="40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15.2" customHeight="1">
      <c r="A90" s="29"/>
      <c r="B90" s="30"/>
      <c r="C90" s="24" t="s">
        <v>26</v>
      </c>
      <c r="D90" s="29"/>
      <c r="E90" s="29"/>
      <c r="F90" s="22" t="str">
        <f>IF(E16="","",E16)</f>
        <v>Vyplň údaj</v>
      </c>
      <c r="G90" s="29"/>
      <c r="H90" s="29"/>
      <c r="I90" s="24" t="s">
        <v>32</v>
      </c>
      <c r="J90" s="27" t="str">
        <f>E22</f>
        <v xml:space="preserve"> </v>
      </c>
      <c r="K90" s="29"/>
      <c r="L90" s="40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10.35" customHeight="1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40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29.25" customHeight="1">
      <c r="A92" s="29"/>
      <c r="B92" s="30"/>
      <c r="C92" s="108" t="s">
        <v>85</v>
      </c>
      <c r="D92" s="100"/>
      <c r="E92" s="100"/>
      <c r="F92" s="100"/>
      <c r="G92" s="100"/>
      <c r="H92" s="100"/>
      <c r="I92" s="100"/>
      <c r="J92" s="109" t="s">
        <v>86</v>
      </c>
      <c r="K92" s="100"/>
      <c r="L92" s="40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40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2.9" customHeight="1">
      <c r="A94" s="29"/>
      <c r="B94" s="30"/>
      <c r="C94" s="110" t="s">
        <v>87</v>
      </c>
      <c r="D94" s="29"/>
      <c r="E94" s="29"/>
      <c r="F94" s="29"/>
      <c r="G94" s="29"/>
      <c r="H94" s="29"/>
      <c r="I94" s="29"/>
      <c r="J94" s="69">
        <f>J127</f>
        <v>0</v>
      </c>
      <c r="K94" s="29"/>
      <c r="L94" s="40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U94" s="14" t="s">
        <v>88</v>
      </c>
    </row>
    <row r="95" spans="1:47" s="9" customFormat="1" ht="24.95" customHeight="1">
      <c r="B95" s="111"/>
      <c r="D95" s="112" t="s">
        <v>89</v>
      </c>
      <c r="E95" s="113"/>
      <c r="F95" s="113"/>
      <c r="G95" s="113"/>
      <c r="H95" s="113"/>
      <c r="I95" s="113"/>
      <c r="J95" s="114">
        <f>J128</f>
        <v>0</v>
      </c>
      <c r="L95" s="111"/>
    </row>
    <row r="96" spans="1:47" s="10" customFormat="1" ht="19.899999999999999" customHeight="1">
      <c r="B96" s="115"/>
      <c r="D96" s="116" t="s">
        <v>90</v>
      </c>
      <c r="E96" s="117"/>
      <c r="F96" s="117"/>
      <c r="G96" s="117"/>
      <c r="H96" s="117"/>
      <c r="I96" s="117"/>
      <c r="J96" s="118">
        <f>J129</f>
        <v>0</v>
      </c>
      <c r="L96" s="115"/>
    </row>
    <row r="97" spans="1:65" s="9" customFormat="1" ht="24.95" customHeight="1">
      <c r="B97" s="111"/>
      <c r="D97" s="112" t="s">
        <v>91</v>
      </c>
      <c r="E97" s="113"/>
      <c r="F97" s="113"/>
      <c r="G97" s="113"/>
      <c r="H97" s="113"/>
      <c r="I97" s="113"/>
      <c r="J97" s="114">
        <f>J131</f>
        <v>0</v>
      </c>
      <c r="L97" s="111"/>
    </row>
    <row r="98" spans="1:65" s="10" customFormat="1" ht="19.899999999999999" customHeight="1">
      <c r="B98" s="115"/>
      <c r="D98" s="116" t="s">
        <v>92</v>
      </c>
      <c r="E98" s="117"/>
      <c r="F98" s="117"/>
      <c r="G98" s="117"/>
      <c r="H98" s="117"/>
      <c r="I98" s="117"/>
      <c r="J98" s="118">
        <f>J132</f>
        <v>0</v>
      </c>
      <c r="L98" s="115"/>
    </row>
    <row r="99" spans="1:65" s="10" customFormat="1" ht="19.899999999999999" customHeight="1">
      <c r="B99" s="115"/>
      <c r="D99" s="116" t="s">
        <v>93</v>
      </c>
      <c r="E99" s="117"/>
      <c r="F99" s="117"/>
      <c r="G99" s="117"/>
      <c r="H99" s="117"/>
      <c r="I99" s="117"/>
      <c r="J99" s="118">
        <f>J135</f>
        <v>0</v>
      </c>
      <c r="L99" s="115"/>
    </row>
    <row r="100" spans="1:65" s="2" customFormat="1" ht="21.75" customHeight="1">
      <c r="A100" s="29"/>
      <c r="B100" s="30"/>
      <c r="C100" s="29"/>
      <c r="D100" s="29"/>
      <c r="E100" s="29"/>
      <c r="F100" s="29"/>
      <c r="G100" s="29"/>
      <c r="H100" s="29"/>
      <c r="I100" s="29"/>
      <c r="J100" s="29"/>
      <c r="K100" s="29"/>
      <c r="L100" s="40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</row>
    <row r="101" spans="1:65" s="2" customFormat="1" ht="6.95" customHeight="1">
      <c r="A101" s="29"/>
      <c r="B101" s="30"/>
      <c r="C101" s="29"/>
      <c r="D101" s="29"/>
      <c r="E101" s="29"/>
      <c r="F101" s="29"/>
      <c r="G101" s="29"/>
      <c r="H101" s="29"/>
      <c r="I101" s="29"/>
      <c r="J101" s="29"/>
      <c r="K101" s="29"/>
      <c r="L101" s="40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</row>
    <row r="102" spans="1:65" s="2" customFormat="1" ht="29.25" customHeight="1">
      <c r="A102" s="29"/>
      <c r="B102" s="30"/>
      <c r="C102" s="110" t="s">
        <v>94</v>
      </c>
      <c r="D102" s="29"/>
      <c r="E102" s="29"/>
      <c r="F102" s="29"/>
      <c r="G102" s="29"/>
      <c r="H102" s="29"/>
      <c r="I102" s="29"/>
      <c r="J102" s="119">
        <f>ROUND(J103 + J104 + J105 + J106 + J107 + J108,2)</f>
        <v>0</v>
      </c>
      <c r="K102" s="29"/>
      <c r="L102" s="40"/>
      <c r="N102" s="120" t="s">
        <v>38</v>
      </c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</row>
    <row r="103" spans="1:65" s="2" customFormat="1" ht="18" customHeight="1">
      <c r="A103" s="29"/>
      <c r="B103" s="121"/>
      <c r="C103" s="122"/>
      <c r="D103" s="216" t="s">
        <v>95</v>
      </c>
      <c r="E103" s="217"/>
      <c r="F103" s="217"/>
      <c r="G103" s="122"/>
      <c r="H103" s="122"/>
      <c r="I103" s="122"/>
      <c r="J103" s="124">
        <v>0</v>
      </c>
      <c r="K103" s="122"/>
      <c r="L103" s="125"/>
      <c r="M103" s="126"/>
      <c r="N103" s="127" t="s">
        <v>40</v>
      </c>
      <c r="O103" s="126"/>
      <c r="P103" s="126"/>
      <c r="Q103" s="126"/>
      <c r="R103" s="126"/>
      <c r="S103" s="122"/>
      <c r="T103" s="122"/>
      <c r="U103" s="122"/>
      <c r="V103" s="122"/>
      <c r="W103" s="122"/>
      <c r="X103" s="122"/>
      <c r="Y103" s="122"/>
      <c r="Z103" s="122"/>
      <c r="AA103" s="122"/>
      <c r="AB103" s="122"/>
      <c r="AC103" s="122"/>
      <c r="AD103" s="122"/>
      <c r="AE103" s="122"/>
      <c r="AF103" s="126"/>
      <c r="AG103" s="126"/>
      <c r="AH103" s="126"/>
      <c r="AI103" s="126"/>
      <c r="AJ103" s="126"/>
      <c r="AK103" s="126"/>
      <c r="AL103" s="126"/>
      <c r="AM103" s="126"/>
      <c r="AN103" s="126"/>
      <c r="AO103" s="126"/>
      <c r="AP103" s="126"/>
      <c r="AQ103" s="126"/>
      <c r="AR103" s="126"/>
      <c r="AS103" s="126"/>
      <c r="AT103" s="126"/>
      <c r="AU103" s="126"/>
      <c r="AV103" s="126"/>
      <c r="AW103" s="126"/>
      <c r="AX103" s="126"/>
      <c r="AY103" s="128" t="s">
        <v>96</v>
      </c>
      <c r="AZ103" s="126"/>
      <c r="BA103" s="126"/>
      <c r="BB103" s="126"/>
      <c r="BC103" s="126"/>
      <c r="BD103" s="126"/>
      <c r="BE103" s="129">
        <f t="shared" ref="BE103:BE108" si="0">IF(N103="základná",J103,0)</f>
        <v>0</v>
      </c>
      <c r="BF103" s="129">
        <f t="shared" ref="BF103:BF108" si="1">IF(N103="znížená",J103,0)</f>
        <v>0</v>
      </c>
      <c r="BG103" s="129">
        <f t="shared" ref="BG103:BG108" si="2">IF(N103="zákl. prenesená",J103,0)</f>
        <v>0</v>
      </c>
      <c r="BH103" s="129">
        <f t="shared" ref="BH103:BH108" si="3">IF(N103="zníž. prenesená",J103,0)</f>
        <v>0</v>
      </c>
      <c r="BI103" s="129">
        <f t="shared" ref="BI103:BI108" si="4">IF(N103="nulová",J103,0)</f>
        <v>0</v>
      </c>
      <c r="BJ103" s="128" t="s">
        <v>97</v>
      </c>
      <c r="BK103" s="126"/>
      <c r="BL103" s="126"/>
      <c r="BM103" s="126"/>
    </row>
    <row r="104" spans="1:65" s="2" customFormat="1" ht="18" customHeight="1">
      <c r="A104" s="29"/>
      <c r="B104" s="121"/>
      <c r="C104" s="122"/>
      <c r="D104" s="216" t="s">
        <v>98</v>
      </c>
      <c r="E104" s="217"/>
      <c r="F104" s="217"/>
      <c r="G104" s="122"/>
      <c r="H104" s="122"/>
      <c r="I104" s="122"/>
      <c r="J104" s="124">
        <v>0</v>
      </c>
      <c r="K104" s="122"/>
      <c r="L104" s="125"/>
      <c r="M104" s="126"/>
      <c r="N104" s="127" t="s">
        <v>40</v>
      </c>
      <c r="O104" s="126"/>
      <c r="P104" s="126"/>
      <c r="Q104" s="126"/>
      <c r="R104" s="126"/>
      <c r="S104" s="122"/>
      <c r="T104" s="122"/>
      <c r="U104" s="122"/>
      <c r="V104" s="122"/>
      <c r="W104" s="122"/>
      <c r="X104" s="122"/>
      <c r="Y104" s="122"/>
      <c r="Z104" s="122"/>
      <c r="AA104" s="122"/>
      <c r="AB104" s="122"/>
      <c r="AC104" s="122"/>
      <c r="AD104" s="122"/>
      <c r="AE104" s="122"/>
      <c r="AF104" s="126"/>
      <c r="AG104" s="126"/>
      <c r="AH104" s="126"/>
      <c r="AI104" s="126"/>
      <c r="AJ104" s="126"/>
      <c r="AK104" s="126"/>
      <c r="AL104" s="126"/>
      <c r="AM104" s="126"/>
      <c r="AN104" s="126"/>
      <c r="AO104" s="126"/>
      <c r="AP104" s="126"/>
      <c r="AQ104" s="126"/>
      <c r="AR104" s="126"/>
      <c r="AS104" s="126"/>
      <c r="AT104" s="126"/>
      <c r="AU104" s="126"/>
      <c r="AV104" s="126"/>
      <c r="AW104" s="126"/>
      <c r="AX104" s="126"/>
      <c r="AY104" s="128" t="s">
        <v>96</v>
      </c>
      <c r="AZ104" s="126"/>
      <c r="BA104" s="126"/>
      <c r="BB104" s="126"/>
      <c r="BC104" s="126"/>
      <c r="BD104" s="126"/>
      <c r="BE104" s="129">
        <f t="shared" si="0"/>
        <v>0</v>
      </c>
      <c r="BF104" s="129">
        <f t="shared" si="1"/>
        <v>0</v>
      </c>
      <c r="BG104" s="129">
        <f t="shared" si="2"/>
        <v>0</v>
      </c>
      <c r="BH104" s="129">
        <f t="shared" si="3"/>
        <v>0</v>
      </c>
      <c r="BI104" s="129">
        <f t="shared" si="4"/>
        <v>0</v>
      </c>
      <c r="BJ104" s="128" t="s">
        <v>97</v>
      </c>
      <c r="BK104" s="126"/>
      <c r="BL104" s="126"/>
      <c r="BM104" s="126"/>
    </row>
    <row r="105" spans="1:65" s="2" customFormat="1" ht="18" customHeight="1">
      <c r="A105" s="29"/>
      <c r="B105" s="121"/>
      <c r="C105" s="122"/>
      <c r="D105" s="216" t="s">
        <v>99</v>
      </c>
      <c r="E105" s="217"/>
      <c r="F105" s="217"/>
      <c r="G105" s="122"/>
      <c r="H105" s="122"/>
      <c r="I105" s="122"/>
      <c r="J105" s="124">
        <v>0</v>
      </c>
      <c r="K105" s="122"/>
      <c r="L105" s="125"/>
      <c r="M105" s="126"/>
      <c r="N105" s="127" t="s">
        <v>40</v>
      </c>
      <c r="O105" s="126"/>
      <c r="P105" s="126"/>
      <c r="Q105" s="126"/>
      <c r="R105" s="126"/>
      <c r="S105" s="122"/>
      <c r="T105" s="122"/>
      <c r="U105" s="122"/>
      <c r="V105" s="122"/>
      <c r="W105" s="122"/>
      <c r="X105" s="122"/>
      <c r="Y105" s="122"/>
      <c r="Z105" s="122"/>
      <c r="AA105" s="122"/>
      <c r="AB105" s="122"/>
      <c r="AC105" s="122"/>
      <c r="AD105" s="122"/>
      <c r="AE105" s="122"/>
      <c r="AF105" s="126"/>
      <c r="AG105" s="126"/>
      <c r="AH105" s="126"/>
      <c r="AI105" s="126"/>
      <c r="AJ105" s="126"/>
      <c r="AK105" s="126"/>
      <c r="AL105" s="126"/>
      <c r="AM105" s="126"/>
      <c r="AN105" s="126"/>
      <c r="AO105" s="126"/>
      <c r="AP105" s="126"/>
      <c r="AQ105" s="126"/>
      <c r="AR105" s="126"/>
      <c r="AS105" s="126"/>
      <c r="AT105" s="126"/>
      <c r="AU105" s="126"/>
      <c r="AV105" s="126"/>
      <c r="AW105" s="126"/>
      <c r="AX105" s="126"/>
      <c r="AY105" s="128" t="s">
        <v>96</v>
      </c>
      <c r="AZ105" s="126"/>
      <c r="BA105" s="126"/>
      <c r="BB105" s="126"/>
      <c r="BC105" s="126"/>
      <c r="BD105" s="126"/>
      <c r="BE105" s="129">
        <f t="shared" si="0"/>
        <v>0</v>
      </c>
      <c r="BF105" s="129">
        <f t="shared" si="1"/>
        <v>0</v>
      </c>
      <c r="BG105" s="129">
        <f t="shared" si="2"/>
        <v>0</v>
      </c>
      <c r="BH105" s="129">
        <f t="shared" si="3"/>
        <v>0</v>
      </c>
      <c r="BI105" s="129">
        <f t="shared" si="4"/>
        <v>0</v>
      </c>
      <c r="BJ105" s="128" t="s">
        <v>97</v>
      </c>
      <c r="BK105" s="126"/>
      <c r="BL105" s="126"/>
      <c r="BM105" s="126"/>
    </row>
    <row r="106" spans="1:65" s="2" customFormat="1" ht="18" customHeight="1">
      <c r="A106" s="29"/>
      <c r="B106" s="121"/>
      <c r="C106" s="122"/>
      <c r="D106" s="216" t="s">
        <v>100</v>
      </c>
      <c r="E106" s="217"/>
      <c r="F106" s="217"/>
      <c r="G106" s="122"/>
      <c r="H106" s="122"/>
      <c r="I106" s="122"/>
      <c r="J106" s="124">
        <v>0</v>
      </c>
      <c r="K106" s="122"/>
      <c r="L106" s="125"/>
      <c r="M106" s="126"/>
      <c r="N106" s="127" t="s">
        <v>40</v>
      </c>
      <c r="O106" s="126"/>
      <c r="P106" s="126"/>
      <c r="Q106" s="126"/>
      <c r="R106" s="126"/>
      <c r="S106" s="122"/>
      <c r="T106" s="122"/>
      <c r="U106" s="122"/>
      <c r="V106" s="122"/>
      <c r="W106" s="122"/>
      <c r="X106" s="122"/>
      <c r="Y106" s="122"/>
      <c r="Z106" s="122"/>
      <c r="AA106" s="122"/>
      <c r="AB106" s="122"/>
      <c r="AC106" s="122"/>
      <c r="AD106" s="122"/>
      <c r="AE106" s="122"/>
      <c r="AF106" s="126"/>
      <c r="AG106" s="126"/>
      <c r="AH106" s="126"/>
      <c r="AI106" s="126"/>
      <c r="AJ106" s="126"/>
      <c r="AK106" s="126"/>
      <c r="AL106" s="126"/>
      <c r="AM106" s="126"/>
      <c r="AN106" s="126"/>
      <c r="AO106" s="126"/>
      <c r="AP106" s="126"/>
      <c r="AQ106" s="126"/>
      <c r="AR106" s="126"/>
      <c r="AS106" s="126"/>
      <c r="AT106" s="126"/>
      <c r="AU106" s="126"/>
      <c r="AV106" s="126"/>
      <c r="AW106" s="126"/>
      <c r="AX106" s="126"/>
      <c r="AY106" s="128" t="s">
        <v>96</v>
      </c>
      <c r="AZ106" s="126"/>
      <c r="BA106" s="126"/>
      <c r="BB106" s="126"/>
      <c r="BC106" s="126"/>
      <c r="BD106" s="126"/>
      <c r="BE106" s="129">
        <f t="shared" si="0"/>
        <v>0</v>
      </c>
      <c r="BF106" s="129">
        <f t="shared" si="1"/>
        <v>0</v>
      </c>
      <c r="BG106" s="129">
        <f t="shared" si="2"/>
        <v>0</v>
      </c>
      <c r="BH106" s="129">
        <f t="shared" si="3"/>
        <v>0</v>
      </c>
      <c r="BI106" s="129">
        <f t="shared" si="4"/>
        <v>0</v>
      </c>
      <c r="BJ106" s="128" t="s">
        <v>97</v>
      </c>
      <c r="BK106" s="126"/>
      <c r="BL106" s="126"/>
      <c r="BM106" s="126"/>
    </row>
    <row r="107" spans="1:65" s="2" customFormat="1" ht="18" customHeight="1">
      <c r="A107" s="29"/>
      <c r="B107" s="121"/>
      <c r="C107" s="122"/>
      <c r="D107" s="216" t="s">
        <v>101</v>
      </c>
      <c r="E107" s="217"/>
      <c r="F107" s="217"/>
      <c r="G107" s="122"/>
      <c r="H107" s="122"/>
      <c r="I107" s="122"/>
      <c r="J107" s="124">
        <v>0</v>
      </c>
      <c r="K107" s="122"/>
      <c r="L107" s="125"/>
      <c r="M107" s="126"/>
      <c r="N107" s="127" t="s">
        <v>40</v>
      </c>
      <c r="O107" s="126"/>
      <c r="P107" s="126"/>
      <c r="Q107" s="126"/>
      <c r="R107" s="126"/>
      <c r="S107" s="122"/>
      <c r="T107" s="122"/>
      <c r="U107" s="122"/>
      <c r="V107" s="122"/>
      <c r="W107" s="122"/>
      <c r="X107" s="122"/>
      <c r="Y107" s="122"/>
      <c r="Z107" s="122"/>
      <c r="AA107" s="122"/>
      <c r="AB107" s="122"/>
      <c r="AC107" s="122"/>
      <c r="AD107" s="122"/>
      <c r="AE107" s="122"/>
      <c r="AF107" s="126"/>
      <c r="AG107" s="126"/>
      <c r="AH107" s="126"/>
      <c r="AI107" s="126"/>
      <c r="AJ107" s="126"/>
      <c r="AK107" s="126"/>
      <c r="AL107" s="126"/>
      <c r="AM107" s="126"/>
      <c r="AN107" s="126"/>
      <c r="AO107" s="126"/>
      <c r="AP107" s="126"/>
      <c r="AQ107" s="126"/>
      <c r="AR107" s="126"/>
      <c r="AS107" s="126"/>
      <c r="AT107" s="126"/>
      <c r="AU107" s="126"/>
      <c r="AV107" s="126"/>
      <c r="AW107" s="126"/>
      <c r="AX107" s="126"/>
      <c r="AY107" s="128" t="s">
        <v>96</v>
      </c>
      <c r="AZ107" s="126"/>
      <c r="BA107" s="126"/>
      <c r="BB107" s="126"/>
      <c r="BC107" s="126"/>
      <c r="BD107" s="126"/>
      <c r="BE107" s="129">
        <f t="shared" si="0"/>
        <v>0</v>
      </c>
      <c r="BF107" s="129">
        <f t="shared" si="1"/>
        <v>0</v>
      </c>
      <c r="BG107" s="129">
        <f t="shared" si="2"/>
        <v>0</v>
      </c>
      <c r="BH107" s="129">
        <f t="shared" si="3"/>
        <v>0</v>
      </c>
      <c r="BI107" s="129">
        <f t="shared" si="4"/>
        <v>0</v>
      </c>
      <c r="BJ107" s="128" t="s">
        <v>97</v>
      </c>
      <c r="BK107" s="126"/>
      <c r="BL107" s="126"/>
      <c r="BM107" s="126"/>
    </row>
    <row r="108" spans="1:65" s="2" customFormat="1" ht="18" customHeight="1">
      <c r="A108" s="29"/>
      <c r="B108" s="121"/>
      <c r="C108" s="122"/>
      <c r="D108" s="123" t="s">
        <v>102</v>
      </c>
      <c r="E108" s="122"/>
      <c r="F108" s="122"/>
      <c r="G108" s="122"/>
      <c r="H108" s="122"/>
      <c r="I108" s="122"/>
      <c r="J108" s="124">
        <f>ROUND(J28*T108,2)</f>
        <v>0</v>
      </c>
      <c r="K108" s="122"/>
      <c r="L108" s="125"/>
      <c r="M108" s="126"/>
      <c r="N108" s="127" t="s">
        <v>40</v>
      </c>
      <c r="O108" s="126"/>
      <c r="P108" s="126"/>
      <c r="Q108" s="126"/>
      <c r="R108" s="126"/>
      <c r="S108" s="122"/>
      <c r="T108" s="122"/>
      <c r="U108" s="122"/>
      <c r="V108" s="122"/>
      <c r="W108" s="122"/>
      <c r="X108" s="122"/>
      <c r="Y108" s="122"/>
      <c r="Z108" s="122"/>
      <c r="AA108" s="122"/>
      <c r="AB108" s="122"/>
      <c r="AC108" s="122"/>
      <c r="AD108" s="122"/>
      <c r="AE108" s="122"/>
      <c r="AF108" s="126"/>
      <c r="AG108" s="126"/>
      <c r="AH108" s="126"/>
      <c r="AI108" s="126"/>
      <c r="AJ108" s="126"/>
      <c r="AK108" s="126"/>
      <c r="AL108" s="126"/>
      <c r="AM108" s="126"/>
      <c r="AN108" s="126"/>
      <c r="AO108" s="126"/>
      <c r="AP108" s="126"/>
      <c r="AQ108" s="126"/>
      <c r="AR108" s="126"/>
      <c r="AS108" s="126"/>
      <c r="AT108" s="126"/>
      <c r="AU108" s="126"/>
      <c r="AV108" s="126"/>
      <c r="AW108" s="126"/>
      <c r="AX108" s="126"/>
      <c r="AY108" s="128" t="s">
        <v>103</v>
      </c>
      <c r="AZ108" s="126"/>
      <c r="BA108" s="126"/>
      <c r="BB108" s="126"/>
      <c r="BC108" s="126"/>
      <c r="BD108" s="126"/>
      <c r="BE108" s="129">
        <f t="shared" si="0"/>
        <v>0</v>
      </c>
      <c r="BF108" s="129">
        <f t="shared" si="1"/>
        <v>0</v>
      </c>
      <c r="BG108" s="129">
        <f t="shared" si="2"/>
        <v>0</v>
      </c>
      <c r="BH108" s="129">
        <f t="shared" si="3"/>
        <v>0</v>
      </c>
      <c r="BI108" s="129">
        <f t="shared" si="4"/>
        <v>0</v>
      </c>
      <c r="BJ108" s="128" t="s">
        <v>97</v>
      </c>
      <c r="BK108" s="126"/>
      <c r="BL108" s="126"/>
      <c r="BM108" s="126"/>
    </row>
    <row r="109" spans="1:65" s="2" customFormat="1" ht="11.25">
      <c r="A109" s="29"/>
      <c r="B109" s="30"/>
      <c r="C109" s="29"/>
      <c r="D109" s="29"/>
      <c r="E109" s="29"/>
      <c r="F109" s="29"/>
      <c r="G109" s="29"/>
      <c r="H109" s="29"/>
      <c r="I109" s="29"/>
      <c r="J109" s="29"/>
      <c r="K109" s="29"/>
      <c r="L109" s="40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65" s="2" customFormat="1" ht="29.25" customHeight="1">
      <c r="A110" s="29"/>
      <c r="B110" s="30"/>
      <c r="C110" s="130" t="s">
        <v>104</v>
      </c>
      <c r="D110" s="100"/>
      <c r="E110" s="100"/>
      <c r="F110" s="100"/>
      <c r="G110" s="100"/>
      <c r="H110" s="100"/>
      <c r="I110" s="100"/>
      <c r="J110" s="131">
        <f>ROUND(J94+J102,2)</f>
        <v>0</v>
      </c>
      <c r="K110" s="100"/>
      <c r="L110" s="40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65" s="2" customFormat="1" ht="6.95" customHeight="1">
      <c r="A111" s="29"/>
      <c r="B111" s="45"/>
      <c r="C111" s="46"/>
      <c r="D111" s="46"/>
      <c r="E111" s="46"/>
      <c r="F111" s="46"/>
      <c r="G111" s="46"/>
      <c r="H111" s="46"/>
      <c r="I111" s="46"/>
      <c r="J111" s="46"/>
      <c r="K111" s="46"/>
      <c r="L111" s="40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5" spans="1:63" s="2" customFormat="1" ht="6.95" customHeight="1">
      <c r="A115" s="29"/>
      <c r="B115" s="47"/>
      <c r="C115" s="48"/>
      <c r="D115" s="48"/>
      <c r="E115" s="48"/>
      <c r="F115" s="48"/>
      <c r="G115" s="48"/>
      <c r="H115" s="48"/>
      <c r="I115" s="48"/>
      <c r="J115" s="48"/>
      <c r="K115" s="48"/>
      <c r="L115" s="40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3" s="2" customFormat="1" ht="24.95" customHeight="1">
      <c r="A116" s="29"/>
      <c r="B116" s="30"/>
      <c r="C116" s="18" t="s">
        <v>105</v>
      </c>
      <c r="D116" s="29"/>
      <c r="E116" s="29"/>
      <c r="F116" s="29"/>
      <c r="G116" s="29"/>
      <c r="H116" s="29"/>
      <c r="I116" s="29"/>
      <c r="J116" s="29"/>
      <c r="K116" s="29"/>
      <c r="L116" s="40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3" s="2" customFormat="1" ht="6.95" customHeight="1">
      <c r="A117" s="29"/>
      <c r="B117" s="30"/>
      <c r="C117" s="29"/>
      <c r="D117" s="29"/>
      <c r="E117" s="29"/>
      <c r="F117" s="29"/>
      <c r="G117" s="29"/>
      <c r="H117" s="29"/>
      <c r="I117" s="29"/>
      <c r="J117" s="29"/>
      <c r="K117" s="29"/>
      <c r="L117" s="40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3" s="2" customFormat="1" ht="12" customHeight="1">
      <c r="A118" s="29"/>
      <c r="B118" s="30"/>
      <c r="C118" s="24" t="s">
        <v>14</v>
      </c>
      <c r="D118" s="29"/>
      <c r="E118" s="29"/>
      <c r="F118" s="29"/>
      <c r="G118" s="29"/>
      <c r="H118" s="29"/>
      <c r="I118" s="29"/>
      <c r="J118" s="29"/>
      <c r="K118" s="29"/>
      <c r="L118" s="40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3" s="2" customFormat="1" ht="30" customHeight="1">
      <c r="A119" s="29"/>
      <c r="B119" s="30"/>
      <c r="C119" s="29"/>
      <c r="D119" s="29"/>
      <c r="E119" s="194" t="str">
        <f>E7</f>
        <v>LUMEN- ŠZ, ZpS a DSS - oprava malieb  stravovacieho zariadenia</v>
      </c>
      <c r="F119" s="214"/>
      <c r="G119" s="214"/>
      <c r="H119" s="214"/>
      <c r="I119" s="29"/>
      <c r="J119" s="29"/>
      <c r="K119" s="29"/>
      <c r="L119" s="40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3" s="2" customFormat="1" ht="6.95" customHeight="1">
      <c r="A120" s="29"/>
      <c r="B120" s="30"/>
      <c r="C120" s="29"/>
      <c r="D120" s="29"/>
      <c r="E120" s="29"/>
      <c r="F120" s="29"/>
      <c r="G120" s="29"/>
      <c r="H120" s="29"/>
      <c r="I120" s="29"/>
      <c r="J120" s="29"/>
      <c r="K120" s="29"/>
      <c r="L120" s="40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63" s="2" customFormat="1" ht="12" customHeight="1">
      <c r="A121" s="29"/>
      <c r="B121" s="30"/>
      <c r="C121" s="24" t="s">
        <v>18</v>
      </c>
      <c r="D121" s="29"/>
      <c r="E121" s="29"/>
      <c r="F121" s="22" t="str">
        <f>F10</f>
        <v xml:space="preserve">Trebišov </v>
      </c>
      <c r="G121" s="29"/>
      <c r="H121" s="29"/>
      <c r="I121" s="24" t="s">
        <v>20</v>
      </c>
      <c r="J121" s="53" t="str">
        <f>IF(J10="","",J10)</f>
        <v/>
      </c>
      <c r="K121" s="29"/>
      <c r="L121" s="40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63" s="2" customFormat="1" ht="6.95" customHeight="1">
      <c r="A122" s="29"/>
      <c r="B122" s="30"/>
      <c r="C122" s="29"/>
      <c r="D122" s="29"/>
      <c r="E122" s="29"/>
      <c r="F122" s="29"/>
      <c r="G122" s="29"/>
      <c r="H122" s="29"/>
      <c r="I122" s="29"/>
      <c r="J122" s="29"/>
      <c r="K122" s="29"/>
      <c r="L122" s="40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</row>
    <row r="123" spans="1:63" s="2" customFormat="1" ht="15.2" customHeight="1">
      <c r="A123" s="29"/>
      <c r="B123" s="30"/>
      <c r="C123" s="24" t="s">
        <v>22</v>
      </c>
      <c r="D123" s="29"/>
      <c r="E123" s="29"/>
      <c r="F123" s="22" t="str">
        <f>E13</f>
        <v xml:space="preserve">LUMEN- ŠZ, ZpS a DSS, Trebišov </v>
      </c>
      <c r="G123" s="29"/>
      <c r="H123" s="29"/>
      <c r="I123" s="24" t="s">
        <v>28</v>
      </c>
      <c r="J123" s="27" t="str">
        <f>E19</f>
        <v xml:space="preserve"> </v>
      </c>
      <c r="K123" s="29"/>
      <c r="L123" s="40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</row>
    <row r="124" spans="1:63" s="2" customFormat="1" ht="15.2" customHeight="1">
      <c r="A124" s="29"/>
      <c r="B124" s="30"/>
      <c r="C124" s="24" t="s">
        <v>26</v>
      </c>
      <c r="D124" s="29"/>
      <c r="E124" s="29"/>
      <c r="F124" s="22" t="str">
        <f>IF(E16="","",E16)</f>
        <v>Vyplň údaj</v>
      </c>
      <c r="G124" s="29"/>
      <c r="H124" s="29"/>
      <c r="I124" s="24" t="s">
        <v>32</v>
      </c>
      <c r="J124" s="27" t="str">
        <f>E22</f>
        <v xml:space="preserve"> </v>
      </c>
      <c r="K124" s="29"/>
      <c r="L124" s="40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</row>
    <row r="125" spans="1:63" s="2" customFormat="1" ht="10.35" customHeight="1">
      <c r="A125" s="29"/>
      <c r="B125" s="30"/>
      <c r="C125" s="29"/>
      <c r="D125" s="29"/>
      <c r="E125" s="29"/>
      <c r="F125" s="29"/>
      <c r="G125" s="29"/>
      <c r="H125" s="29"/>
      <c r="I125" s="29"/>
      <c r="J125" s="29"/>
      <c r="K125" s="29"/>
      <c r="L125" s="40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</row>
    <row r="126" spans="1:63" s="11" customFormat="1" ht="29.25" customHeight="1">
      <c r="A126" s="132"/>
      <c r="B126" s="133"/>
      <c r="C126" s="134" t="s">
        <v>106</v>
      </c>
      <c r="D126" s="135" t="s">
        <v>59</v>
      </c>
      <c r="E126" s="135" t="s">
        <v>55</v>
      </c>
      <c r="F126" s="135" t="s">
        <v>56</v>
      </c>
      <c r="G126" s="135" t="s">
        <v>107</v>
      </c>
      <c r="H126" s="135" t="s">
        <v>108</v>
      </c>
      <c r="I126" s="135" t="s">
        <v>109</v>
      </c>
      <c r="J126" s="136" t="s">
        <v>86</v>
      </c>
      <c r="K126" s="137" t="s">
        <v>110</v>
      </c>
      <c r="L126" s="138"/>
      <c r="M126" s="60" t="s">
        <v>1</v>
      </c>
      <c r="N126" s="61" t="s">
        <v>38</v>
      </c>
      <c r="O126" s="61" t="s">
        <v>111</v>
      </c>
      <c r="P126" s="61" t="s">
        <v>112</v>
      </c>
      <c r="Q126" s="61" t="s">
        <v>113</v>
      </c>
      <c r="R126" s="61" t="s">
        <v>114</v>
      </c>
      <c r="S126" s="61" t="s">
        <v>115</v>
      </c>
      <c r="T126" s="62" t="s">
        <v>116</v>
      </c>
      <c r="U126" s="132"/>
      <c r="V126" s="132"/>
      <c r="W126" s="132"/>
      <c r="X126" s="132"/>
      <c r="Y126" s="132"/>
      <c r="Z126" s="132"/>
      <c r="AA126" s="132"/>
      <c r="AB126" s="132"/>
      <c r="AC126" s="132"/>
      <c r="AD126" s="132"/>
      <c r="AE126" s="132"/>
    </row>
    <row r="127" spans="1:63" s="2" customFormat="1" ht="22.9" customHeight="1">
      <c r="A127" s="29"/>
      <c r="B127" s="30"/>
      <c r="C127" s="67" t="s">
        <v>82</v>
      </c>
      <c r="D127" s="29"/>
      <c r="E127" s="29"/>
      <c r="F127" s="29"/>
      <c r="G127" s="29"/>
      <c r="H127" s="29"/>
      <c r="I127" s="29"/>
      <c r="J127" s="139">
        <f>BK127</f>
        <v>0</v>
      </c>
      <c r="K127" s="29"/>
      <c r="L127" s="30"/>
      <c r="M127" s="63"/>
      <c r="N127" s="54"/>
      <c r="O127" s="64"/>
      <c r="P127" s="140">
        <f>P128+P131</f>
        <v>0</v>
      </c>
      <c r="Q127" s="64"/>
      <c r="R127" s="140">
        <f>R128+R131</f>
        <v>0.59749333000000004</v>
      </c>
      <c r="S127" s="64"/>
      <c r="T127" s="141">
        <f>T128+T131</f>
        <v>0</v>
      </c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T127" s="14" t="s">
        <v>73</v>
      </c>
      <c r="AU127" s="14" t="s">
        <v>88</v>
      </c>
      <c r="BK127" s="142">
        <f>BK128+BK131</f>
        <v>0</v>
      </c>
    </row>
    <row r="128" spans="1:63" s="12" customFormat="1" ht="25.9" customHeight="1">
      <c r="B128" s="143"/>
      <c r="D128" s="144" t="s">
        <v>73</v>
      </c>
      <c r="E128" s="145" t="s">
        <v>117</v>
      </c>
      <c r="F128" s="145" t="s">
        <v>118</v>
      </c>
      <c r="I128" s="146"/>
      <c r="J128" s="147">
        <f>BK128</f>
        <v>0</v>
      </c>
      <c r="L128" s="143"/>
      <c r="M128" s="148"/>
      <c r="N128" s="149"/>
      <c r="O128" s="149"/>
      <c r="P128" s="150">
        <f>P129</f>
        <v>0</v>
      </c>
      <c r="Q128" s="149"/>
      <c r="R128" s="150">
        <f>R129</f>
        <v>4.1759999999999999E-2</v>
      </c>
      <c r="S128" s="149"/>
      <c r="T128" s="151">
        <f>T129</f>
        <v>0</v>
      </c>
      <c r="AR128" s="144" t="s">
        <v>79</v>
      </c>
      <c r="AT128" s="152" t="s">
        <v>73</v>
      </c>
      <c r="AU128" s="152" t="s">
        <v>74</v>
      </c>
      <c r="AY128" s="144" t="s">
        <v>119</v>
      </c>
      <c r="BK128" s="153">
        <f>BK129</f>
        <v>0</v>
      </c>
    </row>
    <row r="129" spans="1:65" s="12" customFormat="1" ht="22.9" customHeight="1">
      <c r="B129" s="143"/>
      <c r="D129" s="144" t="s">
        <v>73</v>
      </c>
      <c r="E129" s="154" t="s">
        <v>120</v>
      </c>
      <c r="F129" s="154" t="s">
        <v>121</v>
      </c>
      <c r="I129" s="146"/>
      <c r="J129" s="155">
        <f>BK129</f>
        <v>0</v>
      </c>
      <c r="L129" s="143"/>
      <c r="M129" s="148"/>
      <c r="N129" s="149"/>
      <c r="O129" s="149"/>
      <c r="P129" s="150">
        <f>P130</f>
        <v>0</v>
      </c>
      <c r="Q129" s="149"/>
      <c r="R129" s="150">
        <f>R130</f>
        <v>4.1759999999999999E-2</v>
      </c>
      <c r="S129" s="149"/>
      <c r="T129" s="151">
        <f>T130</f>
        <v>0</v>
      </c>
      <c r="AR129" s="144" t="s">
        <v>79</v>
      </c>
      <c r="AT129" s="152" t="s">
        <v>73</v>
      </c>
      <c r="AU129" s="152" t="s">
        <v>79</v>
      </c>
      <c r="AY129" s="144" t="s">
        <v>119</v>
      </c>
      <c r="BK129" s="153">
        <f>BK130</f>
        <v>0</v>
      </c>
    </row>
    <row r="130" spans="1:65" s="2" customFormat="1" ht="37.9" customHeight="1">
      <c r="A130" s="29"/>
      <c r="B130" s="121"/>
      <c r="C130" s="156" t="s">
        <v>79</v>
      </c>
      <c r="D130" s="156" t="s">
        <v>122</v>
      </c>
      <c r="E130" s="157" t="s">
        <v>123</v>
      </c>
      <c r="F130" s="158" t="s">
        <v>124</v>
      </c>
      <c r="G130" s="159" t="s">
        <v>125</v>
      </c>
      <c r="H130" s="160">
        <v>2</v>
      </c>
      <c r="I130" s="161"/>
      <c r="J130" s="160">
        <f>ROUND(I130*H130,3)</f>
        <v>0</v>
      </c>
      <c r="K130" s="162"/>
      <c r="L130" s="30"/>
      <c r="M130" s="163" t="s">
        <v>1</v>
      </c>
      <c r="N130" s="164" t="s">
        <v>40</v>
      </c>
      <c r="O130" s="56"/>
      <c r="P130" s="165">
        <f>O130*H130</f>
        <v>0</v>
      </c>
      <c r="Q130" s="165">
        <v>2.0879999999999999E-2</v>
      </c>
      <c r="R130" s="165">
        <f>Q130*H130</f>
        <v>4.1759999999999999E-2</v>
      </c>
      <c r="S130" s="165">
        <v>0</v>
      </c>
      <c r="T130" s="166">
        <f>S130*H130</f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67" t="s">
        <v>126</v>
      </c>
      <c r="AT130" s="167" t="s">
        <v>122</v>
      </c>
      <c r="AU130" s="167" t="s">
        <v>97</v>
      </c>
      <c r="AY130" s="14" t="s">
        <v>119</v>
      </c>
      <c r="BE130" s="168">
        <f>IF(N130="základná",J130,0)</f>
        <v>0</v>
      </c>
      <c r="BF130" s="168">
        <f>IF(N130="znížená",J130,0)</f>
        <v>0</v>
      </c>
      <c r="BG130" s="168">
        <f>IF(N130="zákl. prenesená",J130,0)</f>
        <v>0</v>
      </c>
      <c r="BH130" s="168">
        <f>IF(N130="zníž. prenesená",J130,0)</f>
        <v>0</v>
      </c>
      <c r="BI130" s="168">
        <f>IF(N130="nulová",J130,0)</f>
        <v>0</v>
      </c>
      <c r="BJ130" s="14" t="s">
        <v>97</v>
      </c>
      <c r="BK130" s="169">
        <f>ROUND(I130*H130,3)</f>
        <v>0</v>
      </c>
      <c r="BL130" s="14" t="s">
        <v>126</v>
      </c>
      <c r="BM130" s="167" t="s">
        <v>127</v>
      </c>
    </row>
    <row r="131" spans="1:65" s="12" customFormat="1" ht="25.9" customHeight="1">
      <c r="B131" s="143"/>
      <c r="D131" s="144" t="s">
        <v>73</v>
      </c>
      <c r="E131" s="145" t="s">
        <v>128</v>
      </c>
      <c r="F131" s="145" t="s">
        <v>129</v>
      </c>
      <c r="I131" s="146"/>
      <c r="J131" s="147">
        <f>BK131</f>
        <v>0</v>
      </c>
      <c r="L131" s="143"/>
      <c r="M131" s="148"/>
      <c r="N131" s="149"/>
      <c r="O131" s="149"/>
      <c r="P131" s="150">
        <f>P132+P135</f>
        <v>0</v>
      </c>
      <c r="Q131" s="149"/>
      <c r="R131" s="150">
        <f>R132+R135</f>
        <v>0.55573333000000003</v>
      </c>
      <c r="S131" s="149"/>
      <c r="T131" s="151">
        <f>T132+T135</f>
        <v>0</v>
      </c>
      <c r="AR131" s="144" t="s">
        <v>97</v>
      </c>
      <c r="AT131" s="152" t="s">
        <v>73</v>
      </c>
      <c r="AU131" s="152" t="s">
        <v>74</v>
      </c>
      <c r="AY131" s="144" t="s">
        <v>119</v>
      </c>
      <c r="BK131" s="153">
        <f>BK132+BK135</f>
        <v>0</v>
      </c>
    </row>
    <row r="132" spans="1:65" s="12" customFormat="1" ht="22.9" customHeight="1">
      <c r="B132" s="143"/>
      <c r="D132" s="144" t="s">
        <v>73</v>
      </c>
      <c r="E132" s="154" t="s">
        <v>130</v>
      </c>
      <c r="F132" s="154" t="s">
        <v>131</v>
      </c>
      <c r="I132" s="146"/>
      <c r="J132" s="155">
        <f>BK132</f>
        <v>0</v>
      </c>
      <c r="L132" s="143"/>
      <c r="M132" s="148"/>
      <c r="N132" s="149"/>
      <c r="O132" s="149"/>
      <c r="P132" s="150">
        <f>SUM(P133:P134)</f>
        <v>0</v>
      </c>
      <c r="Q132" s="149"/>
      <c r="R132" s="150">
        <f>SUM(R133:R134)</f>
        <v>6.5100000000000005E-2</v>
      </c>
      <c r="S132" s="149"/>
      <c r="T132" s="151">
        <f>SUM(T133:T134)</f>
        <v>0</v>
      </c>
      <c r="AR132" s="144" t="s">
        <v>97</v>
      </c>
      <c r="AT132" s="152" t="s">
        <v>73</v>
      </c>
      <c r="AU132" s="152" t="s">
        <v>79</v>
      </c>
      <c r="AY132" s="144" t="s">
        <v>119</v>
      </c>
      <c r="BK132" s="153">
        <f>SUM(BK133:BK134)</f>
        <v>0</v>
      </c>
    </row>
    <row r="133" spans="1:65" s="2" customFormat="1" ht="24.2" customHeight="1">
      <c r="A133" s="29"/>
      <c r="B133" s="121"/>
      <c r="C133" s="156" t="s">
        <v>97</v>
      </c>
      <c r="D133" s="156" t="s">
        <v>122</v>
      </c>
      <c r="E133" s="157" t="s">
        <v>132</v>
      </c>
      <c r="F133" s="158" t="s">
        <v>133</v>
      </c>
      <c r="G133" s="159" t="s">
        <v>125</v>
      </c>
      <c r="H133" s="160">
        <v>4</v>
      </c>
      <c r="I133" s="161"/>
      <c r="J133" s="160">
        <f>ROUND(I133*H133,3)</f>
        <v>0</v>
      </c>
      <c r="K133" s="162"/>
      <c r="L133" s="30"/>
      <c r="M133" s="163" t="s">
        <v>1</v>
      </c>
      <c r="N133" s="164" t="s">
        <v>40</v>
      </c>
      <c r="O133" s="56"/>
      <c r="P133" s="165">
        <f>O133*H133</f>
        <v>0</v>
      </c>
      <c r="Q133" s="165">
        <v>0</v>
      </c>
      <c r="R133" s="165">
        <f>Q133*H133</f>
        <v>0</v>
      </c>
      <c r="S133" s="165">
        <v>0</v>
      </c>
      <c r="T133" s="166">
        <f>S133*H133</f>
        <v>0</v>
      </c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R133" s="167" t="s">
        <v>134</v>
      </c>
      <c r="AT133" s="167" t="s">
        <v>122</v>
      </c>
      <c r="AU133" s="167" t="s">
        <v>97</v>
      </c>
      <c r="AY133" s="14" t="s">
        <v>119</v>
      </c>
      <c r="BE133" s="168">
        <f>IF(N133="základná",J133,0)</f>
        <v>0</v>
      </c>
      <c r="BF133" s="168">
        <f>IF(N133="znížená",J133,0)</f>
        <v>0</v>
      </c>
      <c r="BG133" s="168">
        <f>IF(N133="zákl. prenesená",J133,0)</f>
        <v>0</v>
      </c>
      <c r="BH133" s="168">
        <f>IF(N133="zníž. prenesená",J133,0)</f>
        <v>0</v>
      </c>
      <c r="BI133" s="168">
        <f>IF(N133="nulová",J133,0)</f>
        <v>0</v>
      </c>
      <c r="BJ133" s="14" t="s">
        <v>97</v>
      </c>
      <c r="BK133" s="169">
        <f>ROUND(I133*H133,3)</f>
        <v>0</v>
      </c>
      <c r="BL133" s="14" t="s">
        <v>134</v>
      </c>
      <c r="BM133" s="167" t="s">
        <v>135</v>
      </c>
    </row>
    <row r="134" spans="1:65" s="2" customFormat="1" ht="24.2" customHeight="1">
      <c r="A134" s="29"/>
      <c r="B134" s="121"/>
      <c r="C134" s="156" t="s">
        <v>136</v>
      </c>
      <c r="D134" s="156" t="s">
        <v>122</v>
      </c>
      <c r="E134" s="157" t="s">
        <v>137</v>
      </c>
      <c r="F134" s="158" t="s">
        <v>138</v>
      </c>
      <c r="G134" s="159" t="s">
        <v>125</v>
      </c>
      <c r="H134" s="160">
        <v>155</v>
      </c>
      <c r="I134" s="161"/>
      <c r="J134" s="160">
        <f>ROUND(I134*H134,3)</f>
        <v>0</v>
      </c>
      <c r="K134" s="162"/>
      <c r="L134" s="30"/>
      <c r="M134" s="163" t="s">
        <v>1</v>
      </c>
      <c r="N134" s="164" t="s">
        <v>40</v>
      </c>
      <c r="O134" s="56"/>
      <c r="P134" s="165">
        <f>O134*H134</f>
        <v>0</v>
      </c>
      <c r="Q134" s="165">
        <v>4.2000000000000002E-4</v>
      </c>
      <c r="R134" s="165">
        <f>Q134*H134</f>
        <v>6.5100000000000005E-2</v>
      </c>
      <c r="S134" s="165">
        <v>0</v>
      </c>
      <c r="T134" s="166">
        <f>S134*H134</f>
        <v>0</v>
      </c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R134" s="167" t="s">
        <v>134</v>
      </c>
      <c r="AT134" s="167" t="s">
        <v>122</v>
      </c>
      <c r="AU134" s="167" t="s">
        <v>97</v>
      </c>
      <c r="AY134" s="14" t="s">
        <v>119</v>
      </c>
      <c r="BE134" s="168">
        <f>IF(N134="základná",J134,0)</f>
        <v>0</v>
      </c>
      <c r="BF134" s="168">
        <f>IF(N134="znížená",J134,0)</f>
        <v>0</v>
      </c>
      <c r="BG134" s="168">
        <f>IF(N134="zákl. prenesená",J134,0)</f>
        <v>0</v>
      </c>
      <c r="BH134" s="168">
        <f>IF(N134="zníž. prenesená",J134,0)</f>
        <v>0</v>
      </c>
      <c r="BI134" s="168">
        <f>IF(N134="nulová",J134,0)</f>
        <v>0</v>
      </c>
      <c r="BJ134" s="14" t="s">
        <v>97</v>
      </c>
      <c r="BK134" s="169">
        <f>ROUND(I134*H134,3)</f>
        <v>0</v>
      </c>
      <c r="BL134" s="14" t="s">
        <v>134</v>
      </c>
      <c r="BM134" s="167" t="s">
        <v>139</v>
      </c>
    </row>
    <row r="135" spans="1:65" s="12" customFormat="1" ht="22.9" customHeight="1">
      <c r="B135" s="143"/>
      <c r="D135" s="144" t="s">
        <v>73</v>
      </c>
      <c r="E135" s="154" t="s">
        <v>140</v>
      </c>
      <c r="F135" s="154" t="s">
        <v>141</v>
      </c>
      <c r="I135" s="146"/>
      <c r="J135" s="155">
        <f>BK135</f>
        <v>0</v>
      </c>
      <c r="L135" s="143"/>
      <c r="M135" s="148"/>
      <c r="N135" s="149"/>
      <c r="O135" s="149"/>
      <c r="P135" s="150">
        <f>SUM(P136:P140)</f>
        <v>0</v>
      </c>
      <c r="Q135" s="149"/>
      <c r="R135" s="150">
        <f>SUM(R136:R140)</f>
        <v>0.49063332999999998</v>
      </c>
      <c r="S135" s="149"/>
      <c r="T135" s="151">
        <f>SUM(T136:T140)</f>
        <v>0</v>
      </c>
      <c r="AR135" s="144" t="s">
        <v>97</v>
      </c>
      <c r="AT135" s="152" t="s">
        <v>73</v>
      </c>
      <c r="AU135" s="152" t="s">
        <v>79</v>
      </c>
      <c r="AY135" s="144" t="s">
        <v>119</v>
      </c>
      <c r="BK135" s="153">
        <f>SUM(BK136:BK140)</f>
        <v>0</v>
      </c>
    </row>
    <row r="136" spans="1:65" s="2" customFormat="1" ht="24.2" customHeight="1">
      <c r="A136" s="29"/>
      <c r="B136" s="121"/>
      <c r="C136" s="156" t="s">
        <v>126</v>
      </c>
      <c r="D136" s="156" t="s">
        <v>122</v>
      </c>
      <c r="E136" s="157" t="s">
        <v>142</v>
      </c>
      <c r="F136" s="158" t="s">
        <v>143</v>
      </c>
      <c r="G136" s="159" t="s">
        <v>125</v>
      </c>
      <c r="H136" s="160">
        <v>750</v>
      </c>
      <c r="I136" s="161"/>
      <c r="J136" s="160">
        <f>ROUND(I136*H136,3)</f>
        <v>0</v>
      </c>
      <c r="K136" s="162"/>
      <c r="L136" s="30"/>
      <c r="M136" s="163" t="s">
        <v>1</v>
      </c>
      <c r="N136" s="164" t="s">
        <v>40</v>
      </c>
      <c r="O136" s="56"/>
      <c r="P136" s="165">
        <f>O136*H136</f>
        <v>0</v>
      </c>
      <c r="Q136" s="165">
        <v>1.7000000000000001E-4</v>
      </c>
      <c r="R136" s="165">
        <f>Q136*H136</f>
        <v>0.1275</v>
      </c>
      <c r="S136" s="165">
        <v>0</v>
      </c>
      <c r="T136" s="166">
        <f>S136*H136</f>
        <v>0</v>
      </c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R136" s="167" t="s">
        <v>134</v>
      </c>
      <c r="AT136" s="167" t="s">
        <v>122</v>
      </c>
      <c r="AU136" s="167" t="s">
        <v>97</v>
      </c>
      <c r="AY136" s="14" t="s">
        <v>119</v>
      </c>
      <c r="BE136" s="168">
        <f>IF(N136="základná",J136,0)</f>
        <v>0</v>
      </c>
      <c r="BF136" s="168">
        <f>IF(N136="znížená",J136,0)</f>
        <v>0</v>
      </c>
      <c r="BG136" s="168">
        <f>IF(N136="zákl. prenesená",J136,0)</f>
        <v>0</v>
      </c>
      <c r="BH136" s="168">
        <f>IF(N136="zníž. prenesená",J136,0)</f>
        <v>0</v>
      </c>
      <c r="BI136" s="168">
        <f>IF(N136="nulová",J136,0)</f>
        <v>0</v>
      </c>
      <c r="BJ136" s="14" t="s">
        <v>97</v>
      </c>
      <c r="BK136" s="169">
        <f>ROUND(I136*H136,3)</f>
        <v>0</v>
      </c>
      <c r="BL136" s="14" t="s">
        <v>134</v>
      </c>
      <c r="BM136" s="167" t="s">
        <v>144</v>
      </c>
    </row>
    <row r="137" spans="1:65" s="2" customFormat="1" ht="24.2" customHeight="1">
      <c r="A137" s="29"/>
      <c r="B137" s="121"/>
      <c r="C137" s="156" t="s">
        <v>145</v>
      </c>
      <c r="D137" s="156" t="s">
        <v>122</v>
      </c>
      <c r="E137" s="157" t="s">
        <v>146</v>
      </c>
      <c r="F137" s="158" t="s">
        <v>147</v>
      </c>
      <c r="G137" s="159" t="s">
        <v>125</v>
      </c>
      <c r="H137" s="160">
        <v>250</v>
      </c>
      <c r="I137" s="161"/>
      <c r="J137" s="160">
        <f>ROUND(I137*H137,3)</f>
        <v>0</v>
      </c>
      <c r="K137" s="162"/>
      <c r="L137" s="30"/>
      <c r="M137" s="163" t="s">
        <v>1</v>
      </c>
      <c r="N137" s="164" t="s">
        <v>40</v>
      </c>
      <c r="O137" s="56"/>
      <c r="P137" s="165">
        <f>O137*H137</f>
        <v>0</v>
      </c>
      <c r="Q137" s="165">
        <v>1.4999999999999999E-4</v>
      </c>
      <c r="R137" s="165">
        <f>Q137*H137</f>
        <v>3.7499999999999999E-2</v>
      </c>
      <c r="S137" s="165">
        <v>0</v>
      </c>
      <c r="T137" s="166">
        <f>S137*H137</f>
        <v>0</v>
      </c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R137" s="167" t="s">
        <v>134</v>
      </c>
      <c r="AT137" s="167" t="s">
        <v>122</v>
      </c>
      <c r="AU137" s="167" t="s">
        <v>97</v>
      </c>
      <c r="AY137" s="14" t="s">
        <v>119</v>
      </c>
      <c r="BE137" s="168">
        <f>IF(N137="základná",J137,0)</f>
        <v>0</v>
      </c>
      <c r="BF137" s="168">
        <f>IF(N137="znížená",J137,0)</f>
        <v>0</v>
      </c>
      <c r="BG137" s="168">
        <f>IF(N137="zákl. prenesená",J137,0)</f>
        <v>0</v>
      </c>
      <c r="BH137" s="168">
        <f>IF(N137="zníž. prenesená",J137,0)</f>
        <v>0</v>
      </c>
      <c r="BI137" s="168">
        <f>IF(N137="nulová",J137,0)</f>
        <v>0</v>
      </c>
      <c r="BJ137" s="14" t="s">
        <v>97</v>
      </c>
      <c r="BK137" s="169">
        <f>ROUND(I137*H137,3)</f>
        <v>0</v>
      </c>
      <c r="BL137" s="14" t="s">
        <v>134</v>
      </c>
      <c r="BM137" s="167" t="s">
        <v>148</v>
      </c>
    </row>
    <row r="138" spans="1:65" s="2" customFormat="1" ht="37.9" customHeight="1">
      <c r="A138" s="29"/>
      <c r="B138" s="121"/>
      <c r="C138" s="156" t="s">
        <v>120</v>
      </c>
      <c r="D138" s="156" t="s">
        <v>122</v>
      </c>
      <c r="E138" s="157" t="s">
        <v>149</v>
      </c>
      <c r="F138" s="158" t="s">
        <v>150</v>
      </c>
      <c r="G138" s="159" t="s">
        <v>125</v>
      </c>
      <c r="H138" s="160">
        <v>750</v>
      </c>
      <c r="I138" s="161"/>
      <c r="J138" s="160">
        <f>ROUND(I138*H138,3)</f>
        <v>0</v>
      </c>
      <c r="K138" s="162"/>
      <c r="L138" s="30"/>
      <c r="M138" s="163" t="s">
        <v>1</v>
      </c>
      <c r="N138" s="164" t="s">
        <v>40</v>
      </c>
      <c r="O138" s="56"/>
      <c r="P138" s="165">
        <f>O138*H138</f>
        <v>0</v>
      </c>
      <c r="Q138" s="165">
        <v>4.0000000000000002E-4</v>
      </c>
      <c r="R138" s="165">
        <f>Q138*H138</f>
        <v>0.3</v>
      </c>
      <c r="S138" s="165">
        <v>0</v>
      </c>
      <c r="T138" s="166">
        <f>S138*H138</f>
        <v>0</v>
      </c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R138" s="167" t="s">
        <v>134</v>
      </c>
      <c r="AT138" s="167" t="s">
        <v>122</v>
      </c>
      <c r="AU138" s="167" t="s">
        <v>97</v>
      </c>
      <c r="AY138" s="14" t="s">
        <v>119</v>
      </c>
      <c r="BE138" s="168">
        <f>IF(N138="základná",J138,0)</f>
        <v>0</v>
      </c>
      <c r="BF138" s="168">
        <f>IF(N138="znížená",J138,0)</f>
        <v>0</v>
      </c>
      <c r="BG138" s="168">
        <f>IF(N138="zákl. prenesená",J138,0)</f>
        <v>0</v>
      </c>
      <c r="BH138" s="168">
        <f>IF(N138="zníž. prenesená",J138,0)</f>
        <v>0</v>
      </c>
      <c r="BI138" s="168">
        <f>IF(N138="nulová",J138,0)</f>
        <v>0</v>
      </c>
      <c r="BJ138" s="14" t="s">
        <v>97</v>
      </c>
      <c r="BK138" s="169">
        <f>ROUND(I138*H138,3)</f>
        <v>0</v>
      </c>
      <c r="BL138" s="14" t="s">
        <v>134</v>
      </c>
      <c r="BM138" s="167" t="s">
        <v>151</v>
      </c>
    </row>
    <row r="139" spans="1:65" s="2" customFormat="1" ht="21.75" customHeight="1">
      <c r="A139" s="29"/>
      <c r="B139" s="121"/>
      <c r="C139" s="156" t="s">
        <v>152</v>
      </c>
      <c r="D139" s="156" t="s">
        <v>122</v>
      </c>
      <c r="E139" s="157" t="s">
        <v>153</v>
      </c>
      <c r="F139" s="158" t="s">
        <v>154</v>
      </c>
      <c r="G139" s="159" t="s">
        <v>155</v>
      </c>
      <c r="H139" s="160">
        <v>313.33300000000003</v>
      </c>
      <c r="I139" s="161"/>
      <c r="J139" s="160">
        <f>ROUND(I139*H139,3)</f>
        <v>0</v>
      </c>
      <c r="K139" s="162"/>
      <c r="L139" s="30"/>
      <c r="M139" s="163" t="s">
        <v>1</v>
      </c>
      <c r="N139" s="164" t="s">
        <v>40</v>
      </c>
      <c r="O139" s="56"/>
      <c r="P139" s="165">
        <f>O139*H139</f>
        <v>0</v>
      </c>
      <c r="Q139" s="165">
        <v>1.0000000000000001E-5</v>
      </c>
      <c r="R139" s="165">
        <f>Q139*H139</f>
        <v>3.1333300000000006E-3</v>
      </c>
      <c r="S139" s="165">
        <v>0</v>
      </c>
      <c r="T139" s="166">
        <f>S139*H139</f>
        <v>0</v>
      </c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R139" s="167" t="s">
        <v>134</v>
      </c>
      <c r="AT139" s="167" t="s">
        <v>122</v>
      </c>
      <c r="AU139" s="167" t="s">
        <v>97</v>
      </c>
      <c r="AY139" s="14" t="s">
        <v>119</v>
      </c>
      <c r="BE139" s="168">
        <f>IF(N139="základná",J139,0)</f>
        <v>0</v>
      </c>
      <c r="BF139" s="168">
        <f>IF(N139="znížená",J139,0)</f>
        <v>0</v>
      </c>
      <c r="BG139" s="168">
        <f>IF(N139="zákl. prenesená",J139,0)</f>
        <v>0</v>
      </c>
      <c r="BH139" s="168">
        <f>IF(N139="zníž. prenesená",J139,0)</f>
        <v>0</v>
      </c>
      <c r="BI139" s="168">
        <f>IF(N139="nulová",J139,0)</f>
        <v>0</v>
      </c>
      <c r="BJ139" s="14" t="s">
        <v>97</v>
      </c>
      <c r="BK139" s="169">
        <f>ROUND(I139*H139,3)</f>
        <v>0</v>
      </c>
      <c r="BL139" s="14" t="s">
        <v>134</v>
      </c>
      <c r="BM139" s="167" t="s">
        <v>156</v>
      </c>
    </row>
    <row r="140" spans="1:65" s="2" customFormat="1" ht="37.9" customHeight="1">
      <c r="A140" s="29"/>
      <c r="B140" s="121"/>
      <c r="C140" s="156" t="s">
        <v>157</v>
      </c>
      <c r="D140" s="156" t="s">
        <v>122</v>
      </c>
      <c r="E140" s="157" t="s">
        <v>158</v>
      </c>
      <c r="F140" s="158" t="s">
        <v>159</v>
      </c>
      <c r="G140" s="159" t="s">
        <v>125</v>
      </c>
      <c r="H140" s="160">
        <v>75</v>
      </c>
      <c r="I140" s="161"/>
      <c r="J140" s="160">
        <f>ROUND(I140*H140,3)</f>
        <v>0</v>
      </c>
      <c r="K140" s="162"/>
      <c r="L140" s="30"/>
      <c r="M140" s="170" t="s">
        <v>1</v>
      </c>
      <c r="N140" s="171" t="s">
        <v>40</v>
      </c>
      <c r="O140" s="172"/>
      <c r="P140" s="173">
        <f>O140*H140</f>
        <v>0</v>
      </c>
      <c r="Q140" s="173">
        <v>2.9999999999999997E-4</v>
      </c>
      <c r="R140" s="173">
        <f>Q140*H140</f>
        <v>2.2499999999999999E-2</v>
      </c>
      <c r="S140" s="173">
        <v>0</v>
      </c>
      <c r="T140" s="174">
        <f>S140*H140</f>
        <v>0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67" t="s">
        <v>134</v>
      </c>
      <c r="AT140" s="167" t="s">
        <v>122</v>
      </c>
      <c r="AU140" s="167" t="s">
        <v>97</v>
      </c>
      <c r="AY140" s="14" t="s">
        <v>119</v>
      </c>
      <c r="BE140" s="168">
        <f>IF(N140="základná",J140,0)</f>
        <v>0</v>
      </c>
      <c r="BF140" s="168">
        <f>IF(N140="znížená",J140,0)</f>
        <v>0</v>
      </c>
      <c r="BG140" s="168">
        <f>IF(N140="zákl. prenesená",J140,0)</f>
        <v>0</v>
      </c>
      <c r="BH140" s="168">
        <f>IF(N140="zníž. prenesená",J140,0)</f>
        <v>0</v>
      </c>
      <c r="BI140" s="168">
        <f>IF(N140="nulová",J140,0)</f>
        <v>0</v>
      </c>
      <c r="BJ140" s="14" t="s">
        <v>97</v>
      </c>
      <c r="BK140" s="169">
        <f>ROUND(I140*H140,3)</f>
        <v>0</v>
      </c>
      <c r="BL140" s="14" t="s">
        <v>134</v>
      </c>
      <c r="BM140" s="167" t="s">
        <v>160</v>
      </c>
    </row>
    <row r="141" spans="1:65" s="2" customFormat="1" ht="6.95" customHeight="1">
      <c r="A141" s="29"/>
      <c r="B141" s="45"/>
      <c r="C141" s="46"/>
      <c r="D141" s="46"/>
      <c r="E141" s="46"/>
      <c r="F141" s="46"/>
      <c r="G141" s="46"/>
      <c r="H141" s="46"/>
      <c r="I141" s="46"/>
      <c r="J141" s="46"/>
      <c r="K141" s="46"/>
      <c r="L141" s="30"/>
      <c r="M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</row>
  </sheetData>
  <autoFilter ref="C126:K140" xr:uid="{00000000-0009-0000-0000-000001000000}"/>
  <mergeCells count="11">
    <mergeCell ref="L2:V2"/>
    <mergeCell ref="D104:F104"/>
    <mergeCell ref="D105:F105"/>
    <mergeCell ref="D106:F106"/>
    <mergeCell ref="D107:F107"/>
    <mergeCell ref="E119:H119"/>
    <mergeCell ref="E7:H7"/>
    <mergeCell ref="E16:H16"/>
    <mergeCell ref="E25:H25"/>
    <mergeCell ref="E85:H85"/>
    <mergeCell ref="D103:F103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4</vt:i4>
      </vt:variant>
    </vt:vector>
  </HeadingPairs>
  <TitlesOfParts>
    <vt:vector size="5" baseType="lpstr">
      <vt:lpstr>15696 - LUMEN- ŠZ, ZpS a ...</vt:lpstr>
      <vt:lpstr>'15696 - LUMEN- ŠZ, ZpS a ...'!Názvy_tlače</vt:lpstr>
      <vt:lpstr>'Rekapitulácia stavby'!Názvy_tlače</vt:lpstr>
      <vt:lpstr>'15696 - LUMEN- ŠZ, ZpS a ...'!Oblasť_tlače</vt:lpstr>
      <vt:lpstr>'Rekapitulácia stavby'!Oblasť_tlače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Anna-FSPC\Anna</dc:creator>
  <cp:lastModifiedBy>PC Sekretariat</cp:lastModifiedBy>
  <dcterms:created xsi:type="dcterms:W3CDTF">2021-11-08T12:25:57Z</dcterms:created>
  <dcterms:modified xsi:type="dcterms:W3CDTF">2021-11-10T10:31:08Z</dcterms:modified>
</cp:coreProperties>
</file>