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8455" windowHeight="11955" firstSheet="1" activeTab="1"/>
  </bookViews>
  <sheets>
    <sheet name="Rekapitulácia stavby" sheetId="1" state="veryHidden" r:id="rId1"/>
    <sheet name="15664 - Oprava strechy na..." sheetId="2" r:id="rId2"/>
  </sheets>
  <definedNames>
    <definedName name="_xlnm._FilterDatabase" localSheetId="1" hidden="1">'15664 - Oprava strechy na...'!$C$129:$K$177</definedName>
    <definedName name="_xlnm.Print_Titles" localSheetId="1">'15664 - Oprava strechy na...'!$129:$129</definedName>
    <definedName name="_xlnm.Print_Titles" localSheetId="0">'Rekapitulácia stavby'!$92:$92</definedName>
    <definedName name="_xlnm.Print_Area" localSheetId="1">'15664 - Oprava strechy na...'!$C$4:$J$76,'15664 - Oprava strechy na...'!$C$82:$J$113,'15664 - Oprava strechy na...'!$C$119:$J$177</definedName>
    <definedName name="_xlnm.Print_Area" localSheetId="0">'Rekapitulácia stavby'!$D$4:$AO$76,'Rekapitulácia stavby'!$C$82:$AQ$96</definedName>
  </definedNames>
  <calcPr calcId="124519"/>
</workbook>
</file>

<file path=xl/calcChain.xml><?xml version="1.0" encoding="utf-8"?>
<calcChain xmlns="http://schemas.openxmlformats.org/spreadsheetml/2006/main">
  <c r="E85" i="2"/>
  <c r="J37"/>
  <c r="J36"/>
  <c r="AY95" i="1"/>
  <c r="J35" i="2"/>
  <c r="AX95" i="1"/>
  <c r="BI177" i="2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5"/>
  <c r="BH135"/>
  <c r="BG135"/>
  <c r="BE135"/>
  <c r="T135"/>
  <c r="T134"/>
  <c r="R135"/>
  <c r="R134" s="1"/>
  <c r="P135"/>
  <c r="P134"/>
  <c r="BI133"/>
  <c r="BH133"/>
  <c r="BG133"/>
  <c r="BE133"/>
  <c r="T133"/>
  <c r="T132"/>
  <c r="T131" s="1"/>
  <c r="R133"/>
  <c r="R132"/>
  <c r="R131" s="1"/>
  <c r="P133"/>
  <c r="P132"/>
  <c r="P131"/>
  <c r="F126"/>
  <c r="F124"/>
  <c r="E122"/>
  <c r="BI111"/>
  <c r="BH111"/>
  <c r="BG111"/>
  <c r="BE111"/>
  <c r="BI110"/>
  <c r="BH110"/>
  <c r="BG110"/>
  <c r="BF110"/>
  <c r="BE110"/>
  <c r="BI109"/>
  <c r="BH109"/>
  <c r="BG109"/>
  <c r="BF109"/>
  <c r="BE109"/>
  <c r="BI108"/>
  <c r="BH108"/>
  <c r="BG108"/>
  <c r="BF108"/>
  <c r="BE108"/>
  <c r="BI107"/>
  <c r="BH107"/>
  <c r="BG107"/>
  <c r="BF107"/>
  <c r="BE107"/>
  <c r="BI106"/>
  <c r="BH106"/>
  <c r="BG106"/>
  <c r="BF106"/>
  <c r="BE106"/>
  <c r="F89"/>
  <c r="F87"/>
  <c r="J22"/>
  <c r="E22"/>
  <c r="J127" s="1"/>
  <c r="J21"/>
  <c r="J19"/>
  <c r="E19"/>
  <c r="J126" s="1"/>
  <c r="J18"/>
  <c r="J16"/>
  <c r="E16"/>
  <c r="F90" s="1"/>
  <c r="J15"/>
  <c r="J10"/>
  <c r="J87"/>
  <c r="L90" i="1"/>
  <c r="AM90"/>
  <c r="AM89"/>
  <c r="L89"/>
  <c r="AM87"/>
  <c r="L87"/>
  <c r="L85"/>
  <c r="L84"/>
  <c r="BK166" i="2"/>
  <c r="J161"/>
  <c r="J156"/>
  <c r="BK146"/>
  <c r="BK138"/>
  <c r="BK176"/>
  <c r="BK173"/>
  <c r="J168"/>
  <c r="J163"/>
  <c r="BK157"/>
  <c r="J151"/>
  <c r="J146"/>
  <c r="BK142"/>
  <c r="J138"/>
  <c r="J177"/>
  <c r="J167"/>
  <c r="J158"/>
  <c r="BK151"/>
  <c r="J144"/>
  <c r="BK133"/>
  <c r="BK165"/>
  <c r="BK160"/>
  <c r="J150"/>
  <c r="BK141"/>
  <c r="J135"/>
  <c r="J175"/>
  <c r="J172"/>
  <c r="J166"/>
  <c r="J159"/>
  <c r="BK153"/>
  <c r="J148"/>
  <c r="J143"/>
  <c r="J140"/>
  <c r="J133"/>
  <c r="BK175"/>
  <c r="BK168"/>
  <c r="J162"/>
  <c r="J153"/>
  <c r="BK148"/>
  <c r="BK145"/>
  <c r="J171"/>
  <c r="BK163"/>
  <c r="BK162"/>
  <c r="BK159"/>
  <c r="J157"/>
  <c r="BK154"/>
  <c r="BK149"/>
  <c r="BK143"/>
  <c r="BK139"/>
  <c r="AS94" i="1"/>
  <c r="BK177" i="2"/>
  <c r="J174"/>
  <c r="BK172"/>
  <c r="BK171"/>
  <c r="BK167"/>
  <c r="BK164"/>
  <c r="BK161"/>
  <c r="BK158"/>
  <c r="BK156"/>
  <c r="J152"/>
  <c r="J149"/>
  <c r="BK147"/>
  <c r="J145"/>
  <c r="BK144"/>
  <c r="J141"/>
  <c r="J139"/>
  <c r="BK135"/>
  <c r="J176"/>
  <c r="BK174"/>
  <c r="J173"/>
  <c r="J165"/>
  <c r="J164"/>
  <c r="J160"/>
  <c r="J154"/>
  <c r="BK152"/>
  <c r="BK150"/>
  <c r="J147"/>
  <c r="J142"/>
  <c r="BK140"/>
  <c r="P137" l="1"/>
  <c r="BK155"/>
  <c r="J155" s="1"/>
  <c r="J100" s="1"/>
  <c r="P155"/>
  <c r="P170"/>
  <c r="P169" s="1"/>
  <c r="BK137"/>
  <c r="J137"/>
  <c r="J99" s="1"/>
  <c r="T137"/>
  <c r="T136" s="1"/>
  <c r="T155"/>
  <c r="T170"/>
  <c r="T169" s="1"/>
  <c r="R137"/>
  <c r="R155"/>
  <c r="BK170"/>
  <c r="J170" s="1"/>
  <c r="J102" s="1"/>
  <c r="R170"/>
  <c r="R169" s="1"/>
  <c r="BK132"/>
  <c r="J132"/>
  <c r="J96" s="1"/>
  <c r="BK134"/>
  <c r="J134" s="1"/>
  <c r="J97" s="1"/>
  <c r="J90"/>
  <c r="J124"/>
  <c r="F127"/>
  <c r="BF140"/>
  <c r="BF149"/>
  <c r="BF153"/>
  <c r="BF161"/>
  <c r="BF164"/>
  <c r="BF172"/>
  <c r="J89"/>
  <c r="BF133"/>
  <c r="BF135"/>
  <c r="BF138"/>
  <c r="BF139"/>
  <c r="BF141"/>
  <c r="BF142"/>
  <c r="BF143"/>
  <c r="BF145"/>
  <c r="BF146"/>
  <c r="BF147"/>
  <c r="BF148"/>
  <c r="BF150"/>
  <c r="BF151"/>
  <c r="BF152"/>
  <c r="BF154"/>
  <c r="BF156"/>
  <c r="BF158"/>
  <c r="BF160"/>
  <c r="BF162"/>
  <c r="BF163"/>
  <c r="BF165"/>
  <c r="BF166"/>
  <c r="BF168"/>
  <c r="BF171"/>
  <c r="BF173"/>
  <c r="BF174"/>
  <c r="BF176"/>
  <c r="BF144"/>
  <c r="BF157"/>
  <c r="BF159"/>
  <c r="BF167"/>
  <c r="BF175"/>
  <c r="BF177"/>
  <c r="J33"/>
  <c r="AV95" i="1" s="1"/>
  <c r="F35" i="2"/>
  <c r="BB95" i="1" s="1"/>
  <c r="BB94" s="1"/>
  <c r="W31" s="1"/>
  <c r="F33" i="2"/>
  <c r="AZ95" i="1" s="1"/>
  <c r="AZ94" s="1"/>
  <c r="W29" s="1"/>
  <c r="F37" i="2"/>
  <c r="BD95" i="1" s="1"/>
  <c r="BD94" s="1"/>
  <c r="W33" s="1"/>
  <c r="F36" i="2"/>
  <c r="BC95" i="1" s="1"/>
  <c r="BC94" s="1"/>
  <c r="W32" s="1"/>
  <c r="T130" i="2" l="1"/>
  <c r="R136"/>
  <c r="R130"/>
  <c r="P136"/>
  <c r="P130"/>
  <c r="AU95" i="1" s="1"/>
  <c r="AU94" s="1"/>
  <c r="BK131" i="2"/>
  <c r="BK136"/>
  <c r="J136"/>
  <c r="J98" s="1"/>
  <c r="BK169"/>
  <c r="J169" s="1"/>
  <c r="J101" s="1"/>
  <c r="AY94" i="1"/>
  <c r="AV94"/>
  <c r="AK29"/>
  <c r="AX94"/>
  <c r="BK130" i="2" l="1"/>
  <c r="J130" s="1"/>
  <c r="J94" s="1"/>
  <c r="J28" s="1"/>
  <c r="J131"/>
  <c r="J95" s="1"/>
  <c r="J111" l="1"/>
  <c r="J105" s="1"/>
  <c r="J29" s="1"/>
  <c r="J30" s="1"/>
  <c r="AG95" i="1" s="1"/>
  <c r="BF111" i="2"/>
  <c r="J34"/>
  <c r="AW95" i="1" s="1"/>
  <c r="AT95" s="1"/>
  <c r="AG94" l="1"/>
  <c r="AK26" s="1"/>
  <c r="AN95"/>
  <c r="J113" i="2"/>
  <c r="J39"/>
  <c r="F34"/>
  <c r="BA95" i="1" s="1"/>
  <c r="BA94" s="1"/>
  <c r="W30" s="1"/>
  <c r="AW94" l="1"/>
  <c r="AK30" s="1"/>
  <c r="AK35" s="1"/>
  <c r="AT94" l="1"/>
  <c r="AN94" s="1"/>
</calcChain>
</file>

<file path=xl/sharedStrings.xml><?xml version="1.0" encoding="utf-8"?>
<sst xmlns="http://schemas.openxmlformats.org/spreadsheetml/2006/main" count="877" uniqueCount="291">
  <si>
    <t>Export Komplet</t>
  </si>
  <si>
    <t/>
  </si>
  <si>
    <t>2.0</t>
  </si>
  <si>
    <t>False</t>
  </si>
  <si>
    <t>{d2ba2c7e-fc49-418a-a4a6-38b57f8542d2}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</si>
  <si>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</si>
  <si>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</si>
  <si>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</si>
  <si>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</si>
  <si>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</si>
  <si>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Návod na vyplnenie</t>
  </si>
  <si>
    <t>Kód:</t>
  </si>
  <si>
    <t>15664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</si>
  <si>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</si>
  <si>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</si>
  <si>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Oprava strechy na objekte vrátnice foliou Fatrafol</t>
  </si>
  <si>
    <t>JKSO:</t>
  </si>
  <si>
    <t>KS:</t>
  </si>
  <si>
    <t>Miesto:</t>
  </si>
  <si>
    <t xml:space="preserve">Trebišov </t>
  </si>
  <si>
    <t>Dátum:</t>
  </si>
  <si>
    <t>26. 10. 2021</t>
  </si>
  <si>
    <t>Objednávateľ:</t>
  </si>
  <si>
    <t>IČO:</t>
  </si>
  <si>
    <t>LUMEN - ŠZ, SpS a DSS, Trebišov</t>
  </si>
  <si>
    <t>IČ DPH:</t>
  </si>
  <si>
    <t>Zhotoviteľ:</t>
  </si>
  <si>
    <t>Vyplň údaj</t>
  </si>
  <si>
    <t>Projektant:</t>
  </si>
  <si>
    <t xml:space="preserve"> </t>
  </si>
  <si>
    <t>True</t>
  </si>
  <si>
    <t>0,01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</si>
  <si>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</si>
  <si>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</si>
  <si>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</si>
  <si>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</si>
  <si>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</si>
  <si>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</si>
  <si>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</si>
  <si>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</si>
  <si>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</si>
  <si>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</si>
  <si>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</si>
  <si>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</si>
  <si>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</si>
  <si>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</si>
  <si>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</si>
  <si>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</si>
  <si>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</si>
  <si>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</si>
  <si>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</si>
  <si>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</si>
  <si>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</si>
  <si>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</si>
  <si>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</si>
  <si>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</si>
  <si>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</si>
  <si>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</si>
  <si>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</si>
  <si>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</si>
  <si>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</si>
  <si>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</si>
  <si>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</si>
  <si>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</si>
  <si>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</si>
  <si>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</si>
  <si>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</si>
  <si>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</si>
  <si>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</si>
  <si>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</si>
  <si>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</si>
  <si>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</si>
  <si>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</si>
  <si>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</si>
  <si>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</si>
  <si>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</si>
  <si>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</si>
  <si>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</si>
  <si>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</si>
  <si>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</si>
  <si>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</si>
  <si>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</si>
  <si>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Náklady z rozpočtu</t>
  </si>
  <si>
    <t>Ostatné náklady</t>
  </si>
  <si>
    <t>REKAPITULÁCIA ROZPOČTU</t>
  </si>
  <si>
    <t>Kód dielu - Popis</t>
  </si>
  <si>
    <t>Cena celkom [EUR]</t>
  </si>
  <si>
    <t>1) Náklady z rozpočtu</t>
  </si>
  <si>
    <t>-1</t>
  </si>
  <si>
    <t>HSV - Práce a dodávky HSV</t>
  </si>
  <si>
    <t xml:space="preserve">    6 - Úpravy povrchov, podlahy, osadenie</t>
  </si>
  <si>
    <t xml:space="preserve">    9 - Ostatné konštrukcie a práce-búranie</t>
  </si>
  <si>
    <t>PSV - Práce a dodávky PSV</t>
  </si>
  <si>
    <t xml:space="preserve">    712 - Izolácie striech, povlakové krytiny</t>
  </si>
  <si>
    <t xml:space="preserve">    764 - Konštrukcie klampiarske</t>
  </si>
  <si>
    <t>M - Práce a dodávky M</t>
  </si>
  <si>
    <t xml:space="preserve">    21-M - Elektromontáže</t>
  </si>
  <si>
    <t>2) Ostatné náklady</t>
  </si>
  <si>
    <t>Zariad. staveniska</t>
  </si>
  <si>
    <t>VRN</t>
  </si>
  <si>
    <t>2</t>
  </si>
  <si>
    <t>Mimostav. doprava</t>
  </si>
  <si>
    <t>Územné vplyvy</t>
  </si>
  <si>
    <t>Prevádzkové vplyvy</t>
  </si>
  <si>
    <t>Ostatné</t>
  </si>
  <si>
    <t>Kompletačná činnosť</t>
  </si>
  <si>
    <t>KOMPLETACNA</t>
  </si>
  <si>
    <t>Celkové náklady za stavbu 1) + 2)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</si>
  <si>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</si>
  <si>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</si>
  <si>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</si>
  <si>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</si>
  <si>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</si>
  <si>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</si>
  <si>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</si>
  <si>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</si>
  <si>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</si>
  <si>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</si>
  <si>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</si>
  <si>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</si>
  <si>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</si>
  <si>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</si>
  <si>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</si>
  <si>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6</t>
  </si>
  <si>
    <t>Úpravy povrchov, podlahy, osadenie</t>
  </si>
  <si>
    <t>K</t>
  </si>
  <si>
    <t>632451431.S</t>
  </si>
  <si>
    <t>Doplnenie cementového poteru s plochou jednotlivo (s dodaním hmôt) do 4 m2 a hr. do 30 mm   40%</t>
  </si>
  <si>
    <t>m2</t>
  </si>
  <si>
    <t>4</t>
  </si>
  <si>
    <t>1644995768</t>
  </si>
  <si>
    <t>9</t>
  </si>
  <si>
    <t>Ostatné konštrukcie a práce-búranie</t>
  </si>
  <si>
    <t>965044121.S</t>
  </si>
  <si>
    <t>Búranie podkladov hr.do 40 mm, s rabicovým pletivom v strešných konštr.,  - 0,09000t</t>
  </si>
  <si>
    <t>878146224</t>
  </si>
  <si>
    <t>PSV</t>
  </si>
  <si>
    <t>Práce a dodávky PSV</t>
  </si>
  <si>
    <t>712</t>
  </si>
  <si>
    <t>Izolácie striech, povlakové krytiny</t>
  </si>
  <si>
    <t>3</t>
  </si>
  <si>
    <t>712290010.S</t>
  </si>
  <si>
    <t>Zhotovenie parozábrany pre strechy ploché do 10°</t>
  </si>
  <si>
    <t>16</t>
  </si>
  <si>
    <t>-1492681409</t>
  </si>
  <si>
    <t>M</t>
  </si>
  <si>
    <t>283230007300.S</t>
  </si>
  <si>
    <t>Parozábrana hr. 0,15 mm, š. 2 m, materiál na báze PO - modifikovaný PE</t>
  </si>
  <si>
    <t>32</t>
  </si>
  <si>
    <t>1166207257</t>
  </si>
  <si>
    <t>5</t>
  </si>
  <si>
    <t>712300833.S</t>
  </si>
  <si>
    <t>Odstránenie povlakovej krytiny na strechách plochých 10° trojvrstvovej,  -0,01400t</t>
  </si>
  <si>
    <t>-1522923546</t>
  </si>
  <si>
    <t>712370070.S</t>
  </si>
  <si>
    <t>Zhotovenie povlakovej krytiny striech plochých do 10° PVC-P fóliou upevnenou prikotvením so zvarením spoju</t>
  </si>
  <si>
    <t>-942548767</t>
  </si>
  <si>
    <t>7</t>
  </si>
  <si>
    <t>283220002000.S</t>
  </si>
  <si>
    <t>Hydroizolačná fólia PVC-P hr. 1,5 mm izolácia plochých striech</t>
  </si>
  <si>
    <t>920693202</t>
  </si>
  <si>
    <t>8</t>
  </si>
  <si>
    <t>311690001000.S</t>
  </si>
  <si>
    <t>Rozperný nit 6x30 mm do betónu, hliníkový</t>
  </si>
  <si>
    <t>ks</t>
  </si>
  <si>
    <t>-1097618634</t>
  </si>
  <si>
    <t>712973410.S</t>
  </si>
  <si>
    <t>Detaily k termoplastom všeobecne, kútový uholník z hrubopoplastovaného plechu RŠ 80 mm, ohyb 90-135°</t>
  </si>
  <si>
    <t>m</t>
  </si>
  <si>
    <t>99926948</t>
  </si>
  <si>
    <t>10</t>
  </si>
  <si>
    <t>-2142396739</t>
  </si>
  <si>
    <t>11</t>
  </si>
  <si>
    <t>712973875.S</t>
  </si>
  <si>
    <t>Detaily k termoplastom všeobecne, oplechovanie okraja odkvapovou lištou z hrubopolpast. plechu RŠ 140 mm</t>
  </si>
  <si>
    <t>1730855146</t>
  </si>
  <si>
    <t>12</t>
  </si>
  <si>
    <t>-1690452546</t>
  </si>
  <si>
    <t>13</t>
  </si>
  <si>
    <t>712990200.S</t>
  </si>
  <si>
    <t>Montáž strešného držiaka bleskozvodu, vrátane zaizolovania</t>
  </si>
  <si>
    <t>1447437043</t>
  </si>
  <si>
    <t>14</t>
  </si>
  <si>
    <t>283220001300.S</t>
  </si>
  <si>
    <t>Hydroizolačná fólia PVC-P, hr. 2 mm izolácia balkónov, strešných detailov</t>
  </si>
  <si>
    <t>986975200</t>
  </si>
  <si>
    <t>15</t>
  </si>
  <si>
    <t>354410067100.S</t>
  </si>
  <si>
    <t>Držiak strešný bleskozvodu PV21</t>
  </si>
  <si>
    <t>191028120</t>
  </si>
  <si>
    <t>712991040.S</t>
  </si>
  <si>
    <t>Montáž podkladnej konštrukcie z OSB dosiek na atike šírky 411 - 620 mm pod klampiarske konštrukcie</t>
  </si>
  <si>
    <t>2007248695</t>
  </si>
  <si>
    <t>17</t>
  </si>
  <si>
    <t>-809548928</t>
  </si>
  <si>
    <t>18</t>
  </si>
  <si>
    <t>607260000300.S</t>
  </si>
  <si>
    <t>Doska OSB nebrúsená hr. 18 mm</t>
  </si>
  <si>
    <t>-1003036866</t>
  </si>
  <si>
    <t>19</t>
  </si>
  <si>
    <t>998712101.S</t>
  </si>
  <si>
    <t>Presun hmôt pre izoláciu povlakovej krytiny v objektoch výšky do 6 m</t>
  </si>
  <si>
    <t>t</t>
  </si>
  <si>
    <t>1080381328</t>
  </si>
  <si>
    <t>764</t>
  </si>
  <si>
    <t>Konštrukcie klampiarske</t>
  </si>
  <si>
    <t>764323420.S</t>
  </si>
  <si>
    <t>Oplechovanie z pozinkovaného farbeného PZf plechu, odkvapov na strechách s lepenkovou krytinou r.š. 250 mm</t>
  </si>
  <si>
    <t>-876821262</t>
  </si>
  <si>
    <t>21</t>
  </si>
  <si>
    <t>764323820.S</t>
  </si>
  <si>
    <t>Demontáž odkvapov na strechách s lepenkovou krytinou rš 250 mm,  -0,00260t</t>
  </si>
  <si>
    <t>1877595451</t>
  </si>
  <si>
    <t>22</t>
  </si>
  <si>
    <t>764333450.S</t>
  </si>
  <si>
    <t>Lemovanie z pozinkovaného farbeného PZf plechu, múrov na plochých strechách r.š. 500 mm</t>
  </si>
  <si>
    <t>1677226467</t>
  </si>
  <si>
    <t>23</t>
  </si>
  <si>
    <t>764334850.S</t>
  </si>
  <si>
    <t>Demontáž lemovania múrov na plochých strechách vrátane krycieho plechu nadmúroviek rš 500 mm,  -0,00320t</t>
  </si>
  <si>
    <t>-139436871</t>
  </si>
  <si>
    <t>24</t>
  </si>
  <si>
    <t>764352423.S</t>
  </si>
  <si>
    <t>Žľaby z pozinkovaného farbeného PZf plechu, pododkvapové polkruhové r.š. 250 mm</t>
  </si>
  <si>
    <t>24683516</t>
  </si>
  <si>
    <t>25</t>
  </si>
  <si>
    <t>764352800.S</t>
  </si>
  <si>
    <t>Demontáž žľabov pododkvapových polkruhových so sklonom do 30st. rš 250 mm,  -0,00280t</t>
  </si>
  <si>
    <t>1596266795</t>
  </si>
  <si>
    <t>26</t>
  </si>
  <si>
    <t>764359411.S</t>
  </si>
  <si>
    <t>Kotlík kónický z pozinkovaného farbeného PZf plechu, pre rúry s priemerom do 100 mm</t>
  </si>
  <si>
    <t>-482976453</t>
  </si>
  <si>
    <t>27</t>
  </si>
  <si>
    <t>764359810.S</t>
  </si>
  <si>
    <t>Demontáž kotlíka kónického, so sklonom žľabu do 30st.,  -0,00110t</t>
  </si>
  <si>
    <t>-1198967763</t>
  </si>
  <si>
    <t>28</t>
  </si>
  <si>
    <t>764453872.S</t>
  </si>
  <si>
    <t>Demontáž odpadového odskoku, so stranou, alebo priemerom 75 mm 100 mm,  -0,00110t</t>
  </si>
  <si>
    <t>814099641</t>
  </si>
  <si>
    <t>29</t>
  </si>
  <si>
    <t>764454435.S</t>
  </si>
  <si>
    <t>Montáž kruhvého odskoku z pozinkovaného farbeného PZf plechu, pre zvodové rúry s priemerom 80 - 120 mm</t>
  </si>
  <si>
    <t>-1355157197</t>
  </si>
  <si>
    <t>30</t>
  </si>
  <si>
    <t>553440008600.S</t>
  </si>
  <si>
    <t>Koleno lisované odskokové pozink farebný, priemer 100 mm</t>
  </si>
  <si>
    <t>-1690220419</t>
  </si>
  <si>
    <t>31</t>
  </si>
  <si>
    <t>764454453.S</t>
  </si>
  <si>
    <t>Zvodové rúry z pozinkovaného farbeného PZf plechu, kruhové priemer 100 mm</t>
  </si>
  <si>
    <t>2055834498</t>
  </si>
  <si>
    <t>764454801.S</t>
  </si>
  <si>
    <t>Demontáž odpadových rúr kruhových, s priemerom 75 a 100 mm,  -0,00226t</t>
  </si>
  <si>
    <t>1418071886</t>
  </si>
  <si>
    <t>Práce a dodávky M</t>
  </si>
  <si>
    <t>21-M</t>
  </si>
  <si>
    <t>Elektromontáže</t>
  </si>
  <si>
    <t>33</t>
  </si>
  <si>
    <t>210220021.S</t>
  </si>
  <si>
    <t>Uzemňovacie vedenie v zemi FeZn vrátane izolácie spojov O 10 mm</t>
  </si>
  <si>
    <t>64</t>
  </si>
  <si>
    <t>-1313604563</t>
  </si>
  <si>
    <t>34</t>
  </si>
  <si>
    <t>354410054800.S</t>
  </si>
  <si>
    <t>Drôt bleskozvodový FeZn, d 10 mm</t>
  </si>
  <si>
    <t>kg</t>
  </si>
  <si>
    <t>128</t>
  </si>
  <si>
    <t>-1548196061</t>
  </si>
  <si>
    <t>35</t>
  </si>
  <si>
    <t>210220243.S</t>
  </si>
  <si>
    <t>Svorka FeZn spojovacia SS</t>
  </si>
  <si>
    <t>-1142054746</t>
  </si>
  <si>
    <t>36</t>
  </si>
  <si>
    <t>354410003400.S</t>
  </si>
  <si>
    <t>Svorka FeZn spojovacia označenie SS 2 skrutky s príložkou</t>
  </si>
  <si>
    <t>16418015</t>
  </si>
  <si>
    <t>37</t>
  </si>
  <si>
    <t>210964801.S</t>
  </si>
  <si>
    <t>Demontáž - uzemňovacie vedenie na povrchu FeZn drôz zvodový   -0,00063 t</t>
  </si>
  <si>
    <t>-1495292600</t>
  </si>
  <si>
    <t>38</t>
  </si>
  <si>
    <t>210964823.S</t>
  </si>
  <si>
    <t>Demontáž - podpery vedenia FeZn pre lepenkové a škridlové strechy PV22 a PV25   -0,00036 t</t>
  </si>
  <si>
    <t>-216541665</t>
  </si>
  <si>
    <t>39</t>
  </si>
  <si>
    <t>210964864.S</t>
  </si>
  <si>
    <t>Demontáž - svorka FeZn spojovacia SS   -0,00016 t</t>
  </si>
  <si>
    <t>113115251</t>
  </si>
  <si>
    <t>Oprava strechy na objekte vrátnice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</si>
</sst>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5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sz val="10"/>
      <color rgb="FFFFFFFF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sz val="10"/>
      <color rgb="FF464646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4" fillId="0" borderId="0" applyNumberFormat="0" applyFill="0" applyBorder="0" applyAlignment="0" applyProtection="0"/>
  </cellStyleXfs>
  <cellXfs count="228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7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20" fillId="5" borderId="0" xfId="0" applyFont="1" applyFill="1" applyAlignment="1">
      <alignment horizontal="center" vertical="center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4" fontId="2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8" fillId="0" borderId="14" xfId="0" applyNumberFormat="1" applyFont="1" applyBorder="1" applyAlignment="1">
      <alignment vertical="center"/>
    </xf>
    <xf numFmtId="4" fontId="18" fillId="0" borderId="0" xfId="0" applyNumberFormat="1" applyFont="1" applyBorder="1" applyAlignment="1">
      <alignment vertical="center"/>
    </xf>
    <xf numFmtId="166" fontId="18" fillId="0" borderId="0" xfId="0" applyNumberFormat="1" applyFont="1" applyBorder="1" applyAlignment="1">
      <alignment vertical="center"/>
    </xf>
    <xf numFmtId="4" fontId="18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6" fillId="0" borderId="19" xfId="0" applyNumberFormat="1" applyFont="1" applyBorder="1" applyAlignment="1">
      <alignment vertical="center"/>
    </xf>
    <xf numFmtId="4" fontId="26" fillId="0" borderId="20" xfId="0" applyNumberFormat="1" applyFont="1" applyBorder="1" applyAlignment="1">
      <alignment vertical="center"/>
    </xf>
    <xf numFmtId="166" fontId="26" fillId="0" borderId="20" xfId="0" applyNumberFormat="1" applyFont="1" applyBorder="1" applyAlignment="1">
      <alignment vertical="center"/>
    </xf>
    <xf numFmtId="4" fontId="26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4" fontId="2" fillId="0" borderId="0" xfId="0" applyNumberFormat="1" applyFont="1" applyAlignment="1">
      <alignment vertical="center"/>
    </xf>
    <xf numFmtId="0" fontId="28" fillId="0" borderId="0" xfId="0" applyFont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4" fontId="15" fillId="0" borderId="0" xfId="0" applyNumberFormat="1" applyFont="1" applyAlignment="1">
      <alignment vertical="center"/>
    </xf>
    <xf numFmtId="164" fontId="15" fillId="0" borderId="0" xfId="0" applyNumberFormat="1" applyFont="1" applyAlignment="1">
      <alignment horizontal="righ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20" fillId="5" borderId="0" xfId="0" applyFont="1" applyFill="1" applyAlignment="1">
      <alignment horizontal="left" vertical="center"/>
    </xf>
    <xf numFmtId="0" fontId="20" fillId="5" borderId="0" xfId="0" applyFont="1" applyFill="1" applyAlignment="1">
      <alignment horizontal="right" vertical="center"/>
    </xf>
    <xf numFmtId="0" fontId="29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4" fontId="29" fillId="0" borderId="0" xfId="0" applyNumberFormat="1" applyFont="1" applyAlignment="1">
      <alignment vertical="center"/>
    </xf>
    <xf numFmtId="0" fontId="21" fillId="0" borderId="0" xfId="0" applyFont="1" applyAlignment="1">
      <alignment horizontal="center" vertical="center"/>
    </xf>
    <xf numFmtId="0" fontId="0" fillId="0" borderId="3" xfId="0" applyFont="1" applyBorder="1" applyAlignment="1" applyProtection="1">
      <alignment vertical="center"/>
      <protection locked="0"/>
    </xf>
    <xf numFmtId="0" fontId="0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4" fontId="7" fillId="3" borderId="0" xfId="0" applyNumberFormat="1" applyFont="1" applyFill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alignment horizontal="left" vertical="center"/>
      <protection locked="0"/>
    </xf>
    <xf numFmtId="4" fontId="0" fillId="0" borderId="0" xfId="0" applyNumberFormat="1" applyFont="1" applyAlignment="1" applyProtection="1">
      <alignment vertical="center"/>
      <protection locked="0"/>
    </xf>
    <xf numFmtId="0" fontId="22" fillId="5" borderId="0" xfId="0" applyFont="1" applyFill="1" applyAlignment="1">
      <alignment horizontal="left" vertical="center"/>
    </xf>
    <xf numFmtId="4" fontId="22" fillId="5" borderId="0" xfId="0" applyNumberFormat="1" applyFont="1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0" fillId="5" borderId="16" xfId="0" applyFont="1" applyFill="1" applyBorder="1" applyAlignment="1">
      <alignment horizontal="center" vertical="center" wrapText="1"/>
    </xf>
    <xf numFmtId="0" fontId="20" fillId="5" borderId="17" xfId="0" applyFont="1" applyFill="1" applyBorder="1" applyAlignment="1">
      <alignment horizontal="center" vertical="center" wrapText="1"/>
    </xf>
    <xf numFmtId="0" fontId="20" fillId="5" borderId="18" xfId="0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22" fillId="0" borderId="0" xfId="0" applyNumberFormat="1" applyFont="1" applyAlignment="1"/>
    <xf numFmtId="166" fontId="30" fillId="0" borderId="12" xfId="0" applyNumberFormat="1" applyFont="1" applyBorder="1" applyAlignment="1"/>
    <xf numFmtId="166" fontId="30" fillId="0" borderId="13" xfId="0" applyNumberFormat="1" applyFont="1" applyBorder="1" applyAlignment="1"/>
    <xf numFmtId="167" fontId="31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20" fillId="0" borderId="22" xfId="0" applyFont="1" applyBorder="1" applyAlignment="1" applyProtection="1">
      <alignment horizontal="center" vertical="center"/>
      <protection locked="0"/>
    </xf>
    <xf numFmtId="49" fontId="20" fillId="0" borderId="22" xfId="0" applyNumberFormat="1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center" vertical="center" wrapText="1"/>
      <protection locked="0"/>
    </xf>
    <xf numFmtId="167" fontId="20" fillId="0" borderId="22" xfId="0" applyNumberFormat="1" applyFont="1" applyBorder="1" applyAlignment="1" applyProtection="1">
      <alignment vertical="center"/>
      <protection locked="0"/>
    </xf>
    <xf numFmtId="167" fontId="20" fillId="3" borderId="22" xfId="0" applyNumberFormat="1" applyFont="1" applyFill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1" fillId="3" borderId="14" xfId="0" applyFont="1" applyFill="1" applyBorder="1" applyAlignment="1" applyProtection="1">
      <alignment horizontal="left" vertical="center"/>
      <protection locked="0"/>
    </xf>
    <xf numFmtId="0" fontId="21" fillId="0" borderId="0" xfId="0" applyFont="1" applyBorder="1" applyAlignment="1">
      <alignment horizontal="center" vertical="center"/>
    </xf>
    <xf numFmtId="166" fontId="21" fillId="0" borderId="0" xfId="0" applyNumberFormat="1" applyFont="1" applyBorder="1" applyAlignment="1">
      <alignment vertical="center"/>
    </xf>
    <xf numFmtId="166" fontId="21" fillId="0" borderId="15" xfId="0" applyNumberFormat="1" applyFont="1" applyBorder="1" applyAlignment="1">
      <alignment vertical="center"/>
    </xf>
    <xf numFmtId="0" fontId="20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32" fillId="0" borderId="22" xfId="0" applyFont="1" applyBorder="1" applyAlignment="1" applyProtection="1">
      <alignment horizontal="center" vertical="center"/>
      <protection locked="0"/>
    </xf>
    <xf numFmtId="49" fontId="32" fillId="0" borderId="22" xfId="0" applyNumberFormat="1" applyFont="1" applyBorder="1" applyAlignment="1" applyProtection="1">
      <alignment horizontal="left" vertical="center" wrapText="1"/>
      <protection locked="0"/>
    </xf>
    <xf numFmtId="0" fontId="32" fillId="0" borderId="22" xfId="0" applyFont="1" applyBorder="1" applyAlignment="1" applyProtection="1">
      <alignment horizontal="left" vertical="center" wrapText="1"/>
      <protection locked="0"/>
    </xf>
    <xf numFmtId="0" fontId="32" fillId="0" borderId="22" xfId="0" applyFont="1" applyBorder="1" applyAlignment="1" applyProtection="1">
      <alignment horizontal="center" vertical="center" wrapText="1"/>
      <protection locked="0"/>
    </xf>
    <xf numFmtId="167" fontId="32" fillId="0" borderId="22" xfId="0" applyNumberFormat="1" applyFont="1" applyBorder="1" applyAlignment="1" applyProtection="1">
      <alignment vertical="center"/>
      <protection locked="0"/>
    </xf>
    <xf numFmtId="167" fontId="32" fillId="3" borderId="22" xfId="0" applyNumberFormat="1" applyFont="1" applyFill="1" applyBorder="1" applyAlignment="1" applyProtection="1">
      <alignment vertical="center"/>
      <protection locked="0"/>
    </xf>
    <xf numFmtId="0" fontId="33" fillId="0" borderId="22" xfId="0" applyFont="1" applyBorder="1" applyAlignment="1" applyProtection="1">
      <alignment vertical="center"/>
      <protection locked="0"/>
    </xf>
    <xf numFmtId="0" fontId="33" fillId="0" borderId="3" xfId="0" applyFont="1" applyBorder="1" applyAlignment="1">
      <alignment vertical="center"/>
    </xf>
    <xf numFmtId="0" fontId="32" fillId="3" borderId="14" xfId="0" applyFont="1" applyFill="1" applyBorder="1" applyAlignment="1" applyProtection="1">
      <alignment horizontal="left" vertical="center"/>
      <protection locked="0"/>
    </xf>
    <xf numFmtId="0" fontId="32" fillId="0" borderId="0" xfId="0" applyFont="1" applyBorder="1" applyAlignment="1">
      <alignment horizontal="center" vertical="center"/>
    </xf>
    <xf numFmtId="0" fontId="21" fillId="3" borderId="19" xfId="0" applyFont="1" applyFill="1" applyBorder="1" applyAlignment="1" applyProtection="1">
      <alignment horizontal="left" vertical="center"/>
      <protection locked="0"/>
    </xf>
    <xf numFmtId="0" fontId="21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1" fillId="0" borderId="20" xfId="0" applyNumberFormat="1" applyFont="1" applyBorder="1" applyAlignment="1">
      <alignment vertical="center"/>
    </xf>
    <xf numFmtId="166" fontId="21" fillId="0" borderId="21" xfId="0" applyNumberFormat="1" applyFont="1" applyBorder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/>
    <xf numFmtId="0" fontId="20" fillId="5" borderId="6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left" vertical="center"/>
    </xf>
    <xf numFmtId="0" fontId="20" fillId="5" borderId="7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right" vertical="center"/>
    </xf>
    <xf numFmtId="0" fontId="20" fillId="5" borderId="8" xfId="0" applyFont="1" applyFill="1" applyBorder="1" applyAlignment="1">
      <alignment horizontal="left" vertical="center"/>
    </xf>
    <xf numFmtId="4" fontId="2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24" fillId="0" borderId="0" xfId="0" applyFont="1" applyAlignment="1">
      <alignment horizontal="left" vertical="center" wrapText="1"/>
    </xf>
    <xf numFmtId="4" fontId="22" fillId="0" borderId="0" xfId="0" applyNumberFormat="1" applyFont="1" applyAlignment="1">
      <alignment horizontal="right" vertical="center"/>
    </xf>
    <xf numFmtId="4" fontId="22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4" fontId="16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0" fillId="0" borderId="0" xfId="0" applyFont="1" applyAlignment="1">
      <alignment vertical="center"/>
    </xf>
    <xf numFmtId="0" fontId="2" fillId="3" borderId="0" xfId="0" applyFont="1" applyFill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e" xfId="0" builtinId="0" customBuiltin="1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M97"/>
  <sheetViews>
    <sheetView showGridLines="0" workbookViewId="0"/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185" t="s">
        <v>5</v>
      </c>
      <c r="AS2" s="186"/>
      <c r="AT2" s="186"/>
      <c r="AU2" s="186"/>
      <c r="AV2" s="186"/>
      <c r="AW2" s="186"/>
      <c r="AX2" s="186"/>
      <c r="AY2" s="186"/>
      <c r="AZ2" s="186"/>
      <c r="BA2" s="186"/>
      <c r="BB2" s="186"/>
      <c r="BC2" s="186"/>
      <c r="BD2" s="186"/>
      <c r="BE2" s="186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7"/>
      <c r="D4" s="18" t="s">
        <v>8</v>
      </c>
      <c r="AR4" s="17"/>
      <c r="AS4" s="19" t="s">
        <v>9</v>
      </c>
      <c r="BE4" s="20" t="s">
        <v>10</v>
      </c>
      <c r="BS4" s="14" t="s">
        <v>6</v>
      </c>
    </row>
    <row r="5" spans="1:74" s="1" customFormat="1" ht="12" customHeight="1">
      <c r="B5" s="17"/>
      <c r="D5" s="21" t="s">
        <v>11</v>
      </c>
      <c r="K5" s="216" t="s">
        <v>12</v>
      </c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R5" s="17"/>
      <c r="BE5" s="213" t="s">
        <v>13</v>
      </c>
      <c r="BS5" s="14" t="s">
        <v>6</v>
      </c>
    </row>
    <row r="6" spans="1:74" s="1" customFormat="1" ht="36.950000000000003" customHeight="1">
      <c r="B6" s="17"/>
      <c r="D6" s="23" t="s">
        <v>14</v>
      </c>
      <c r="K6" s="217" t="s">
        <v>15</v>
      </c>
      <c r="L6" s="186"/>
      <c r="M6" s="186"/>
      <c r="N6" s="186"/>
      <c r="O6" s="186"/>
      <c r="P6" s="186"/>
      <c r="Q6" s="186"/>
      <c r="R6" s="186"/>
      <c r="S6" s="186"/>
      <c r="T6" s="186"/>
      <c r="U6" s="186"/>
      <c r="V6" s="186"/>
      <c r="W6" s="186"/>
      <c r="X6" s="186"/>
      <c r="Y6" s="186"/>
      <c r="Z6" s="186"/>
      <c r="AA6" s="186"/>
      <c r="AB6" s="186"/>
      <c r="AC6" s="186"/>
      <c r="AD6" s="186"/>
      <c r="AE6" s="186"/>
      <c r="AF6" s="186"/>
      <c r="AG6" s="186"/>
      <c r="AH6" s="186"/>
      <c r="AI6" s="186"/>
      <c r="AJ6" s="186"/>
      <c r="AK6" s="186"/>
      <c r="AL6" s="186"/>
      <c r="AM6" s="186"/>
      <c r="AN6" s="186"/>
      <c r="AO6" s="186"/>
      <c r="AR6" s="17"/>
      <c r="BE6" s="214"/>
      <c r="BS6" s="14" t="s">
        <v>6</v>
      </c>
    </row>
    <row r="7" spans="1:74" s="1" customFormat="1" ht="12" customHeight="1">
      <c r="B7" s="17"/>
      <c r="D7" s="24" t="s">
        <v>16</v>
      </c>
      <c r="K7" s="22" t="s">
        <v>1</v>
      </c>
      <c r="AK7" s="24" t="s">
        <v>17</v>
      </c>
      <c r="AN7" s="22" t="s">
        <v>1</v>
      </c>
      <c r="AR7" s="17"/>
      <c r="BE7" s="214"/>
      <c r="BS7" s="14" t="s">
        <v>6</v>
      </c>
    </row>
    <row r="8" spans="1:74" s="1" customFormat="1" ht="12" customHeight="1">
      <c r="B8" s="17"/>
      <c r="D8" s="24" t="s">
        <v>18</v>
      </c>
      <c r="K8" s="22" t="s">
        <v>19</v>
      </c>
      <c r="AK8" s="24" t="s">
        <v>20</v>
      </c>
      <c r="AN8" s="25" t="s">
        <v>21</v>
      </c>
      <c r="AR8" s="17"/>
      <c r="BE8" s="214"/>
      <c r="BS8" s="14" t="s">
        <v>6</v>
      </c>
    </row>
    <row r="9" spans="1:74" s="1" customFormat="1" ht="14.45" customHeight="1">
      <c r="B9" s="17"/>
      <c r="AR9" s="17"/>
      <c r="BE9" s="214"/>
      <c r="BS9" s="14" t="s">
        <v>6</v>
      </c>
    </row>
    <row r="10" spans="1:74" s="1" customFormat="1" ht="12" customHeight="1">
      <c r="B10" s="17"/>
      <c r="D10" s="24" t="s">
        <v>22</v>
      </c>
      <c r="AK10" s="24" t="s">
        <v>23</v>
      </c>
      <c r="AN10" s="22" t="s">
        <v>1</v>
      </c>
      <c r="AR10" s="17"/>
      <c r="BE10" s="214"/>
      <c r="BS10" s="14" t="s">
        <v>6</v>
      </c>
    </row>
    <row r="11" spans="1:74" s="1" customFormat="1" ht="18.399999999999999" customHeight="1">
      <c r="B11" s="17"/>
      <c r="E11" s="22" t="s">
        <v>24</v>
      </c>
      <c r="AK11" s="24" t="s">
        <v>25</v>
      </c>
      <c r="AN11" s="22" t="s">
        <v>1</v>
      </c>
      <c r="AR11" s="17"/>
      <c r="BE11" s="214"/>
      <c r="BS11" s="14" t="s">
        <v>6</v>
      </c>
    </row>
    <row r="12" spans="1:74" s="1" customFormat="1" ht="6.95" customHeight="1">
      <c r="B12" s="17"/>
      <c r="AR12" s="17"/>
      <c r="BE12" s="214"/>
      <c r="BS12" s="14" t="s">
        <v>6</v>
      </c>
    </row>
    <row r="13" spans="1:74" s="1" customFormat="1" ht="12" customHeight="1">
      <c r="B13" s="17"/>
      <c r="D13" s="24" t="s">
        <v>26</v>
      </c>
      <c r="AK13" s="24" t="s">
        <v>23</v>
      </c>
      <c r="AN13" s="26" t="s">
        <v>27</v>
      </c>
      <c r="AR13" s="17"/>
      <c r="BE13" s="214"/>
      <c r="BS13" s="14" t="s">
        <v>6</v>
      </c>
    </row>
    <row r="14" spans="1:74" ht="12.75">
      <c r="B14" s="17"/>
      <c r="E14" s="218" t="s">
        <v>27</v>
      </c>
      <c r="F14" s="219"/>
      <c r="G14" s="219"/>
      <c r="H14" s="219"/>
      <c r="I14" s="219"/>
      <c r="J14" s="219"/>
      <c r="K14" s="219"/>
      <c r="L14" s="219"/>
      <c r="M14" s="219"/>
      <c r="N14" s="219"/>
      <c r="O14" s="219"/>
      <c r="P14" s="219"/>
      <c r="Q14" s="219"/>
      <c r="R14" s="219"/>
      <c r="S14" s="219"/>
      <c r="T14" s="219"/>
      <c r="U14" s="219"/>
      <c r="V14" s="219"/>
      <c r="W14" s="219"/>
      <c r="X14" s="219"/>
      <c r="Y14" s="219"/>
      <c r="Z14" s="219"/>
      <c r="AA14" s="219"/>
      <c r="AB14" s="219"/>
      <c r="AC14" s="219"/>
      <c r="AD14" s="219"/>
      <c r="AE14" s="219"/>
      <c r="AF14" s="219"/>
      <c r="AG14" s="219"/>
      <c r="AH14" s="219"/>
      <c r="AI14" s="219"/>
      <c r="AJ14" s="219"/>
      <c r="AK14" s="24" t="s">
        <v>25</v>
      </c>
      <c r="AN14" s="26" t="s">
        <v>27</v>
      </c>
      <c r="AR14" s="17"/>
      <c r="BE14" s="214"/>
      <c r="BS14" s="14" t="s">
        <v>6</v>
      </c>
    </row>
    <row r="15" spans="1:74" s="1" customFormat="1" ht="6.95" customHeight="1">
      <c r="B15" s="17"/>
      <c r="AR15" s="17"/>
      <c r="BE15" s="214"/>
      <c r="BS15" s="14" t="s">
        <v>3</v>
      </c>
    </row>
    <row r="16" spans="1:74" s="1" customFormat="1" ht="12" customHeight="1">
      <c r="B16" s="17"/>
      <c r="D16" s="24" t="s">
        <v>28</v>
      </c>
      <c r="AK16" s="24" t="s">
        <v>23</v>
      </c>
      <c r="AN16" s="22" t="s">
        <v>1</v>
      </c>
      <c r="AR16" s="17"/>
      <c r="BE16" s="214"/>
      <c r="BS16" s="14" t="s">
        <v>3</v>
      </c>
    </row>
    <row r="17" spans="1:71" s="1" customFormat="1" ht="18.399999999999999" customHeight="1">
      <c r="B17" s="17"/>
      <c r="E17" s="22" t="s">
        <v>29</v>
      </c>
      <c r="AK17" s="24" t="s">
        <v>25</v>
      </c>
      <c r="AN17" s="22" t="s">
        <v>1</v>
      </c>
      <c r="AR17" s="17"/>
      <c r="BE17" s="214"/>
      <c r="BS17" s="14" t="s">
        <v>30</v>
      </c>
    </row>
    <row r="18" spans="1:71" s="1" customFormat="1" ht="6.95" customHeight="1">
      <c r="B18" s="17"/>
      <c r="AR18" s="17"/>
      <c r="BE18" s="214"/>
      <c r="BS18" s="14" t="s">
        <v>31</v>
      </c>
    </row>
    <row r="19" spans="1:71" s="1" customFormat="1" ht="12" customHeight="1">
      <c r="B19" s="17"/>
      <c r="D19" s="24" t="s">
        <v>32</v>
      </c>
      <c r="AK19" s="24" t="s">
        <v>23</v>
      </c>
      <c r="AN19" s="22" t="s">
        <v>1</v>
      </c>
      <c r="AR19" s="17"/>
      <c r="BE19" s="214"/>
      <c r="BS19" s="14" t="s">
        <v>31</v>
      </c>
    </row>
    <row r="20" spans="1:71" s="1" customFormat="1" ht="18.399999999999999" customHeight="1">
      <c r="B20" s="17"/>
      <c r="E20" s="22" t="s">
        <v>29</v>
      </c>
      <c r="AK20" s="24" t="s">
        <v>25</v>
      </c>
      <c r="AN20" s="22" t="s">
        <v>1</v>
      </c>
      <c r="AR20" s="17"/>
      <c r="BE20" s="214"/>
      <c r="BS20" s="14" t="s">
        <v>30</v>
      </c>
    </row>
    <row r="21" spans="1:71" s="1" customFormat="1" ht="6.95" customHeight="1">
      <c r="B21" s="17"/>
      <c r="AR21" s="17"/>
      <c r="BE21" s="214"/>
    </row>
    <row r="22" spans="1:71" s="1" customFormat="1" ht="12" customHeight="1">
      <c r="B22" s="17"/>
      <c r="D22" s="24" t="s">
        <v>33</v>
      </c>
      <c r="AR22" s="17"/>
      <c r="BE22" s="214"/>
    </row>
    <row r="23" spans="1:71" s="1" customFormat="1" ht="16.5" customHeight="1">
      <c r="B23" s="17"/>
      <c r="E23" s="220" t="s">
        <v>1</v>
      </c>
      <c r="F23" s="220"/>
      <c r="G23" s="220"/>
      <c r="H23" s="220"/>
      <c r="I23" s="220"/>
      <c r="J23" s="220"/>
      <c r="K23" s="220"/>
      <c r="L23" s="220"/>
      <c r="M23" s="220"/>
      <c r="N23" s="220"/>
      <c r="O23" s="220"/>
      <c r="P23" s="220"/>
      <c r="Q23" s="220"/>
      <c r="R23" s="220"/>
      <c r="S23" s="220"/>
      <c r="T23" s="220"/>
      <c r="U23" s="220"/>
      <c r="V23" s="220"/>
      <c r="W23" s="220"/>
      <c r="X23" s="220"/>
      <c r="Y23" s="220"/>
      <c r="Z23" s="220"/>
      <c r="AA23" s="220"/>
      <c r="AB23" s="220"/>
      <c r="AC23" s="220"/>
      <c r="AD23" s="220"/>
      <c r="AE23" s="220"/>
      <c r="AF23" s="220"/>
      <c r="AG23" s="220"/>
      <c r="AH23" s="220"/>
      <c r="AI23" s="220"/>
      <c r="AJ23" s="220"/>
      <c r="AK23" s="220"/>
      <c r="AL23" s="220"/>
      <c r="AM23" s="220"/>
      <c r="AN23" s="220"/>
      <c r="AR23" s="17"/>
      <c r="BE23" s="214"/>
    </row>
    <row r="24" spans="1:71" s="1" customFormat="1" ht="6.95" customHeight="1">
      <c r="B24" s="17"/>
      <c r="AR24" s="17"/>
      <c r="BE24" s="214"/>
    </row>
    <row r="25" spans="1:71" s="1" customFormat="1" ht="6.95" customHeight="1">
      <c r="B25" s="17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R25" s="17"/>
      <c r="BE25" s="214"/>
    </row>
    <row r="26" spans="1:71" s="2" customFormat="1" ht="25.9" customHeight="1">
      <c r="A26" s="29"/>
      <c r="B26" s="30"/>
      <c r="C26" s="29"/>
      <c r="D26" s="31" t="s">
        <v>34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221">
        <f>ROUND(AG94,2)</f>
        <v>0</v>
      </c>
      <c r="AL26" s="222"/>
      <c r="AM26" s="222"/>
      <c r="AN26" s="222"/>
      <c r="AO26" s="222"/>
      <c r="AP26" s="29"/>
      <c r="AQ26" s="29"/>
      <c r="AR26" s="30"/>
      <c r="BE26" s="214"/>
    </row>
    <row r="27" spans="1:71" s="2" customFormat="1" ht="6.95" customHeight="1">
      <c r="A27" s="29"/>
      <c r="B27" s="30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30"/>
      <c r="BE27" s="214"/>
    </row>
    <row r="28" spans="1:71" s="2" customFormat="1" ht="12.75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223" t="s">
        <v>35</v>
      </c>
      <c r="M28" s="223"/>
      <c r="N28" s="223"/>
      <c r="O28" s="223"/>
      <c r="P28" s="223"/>
      <c r="Q28" s="29"/>
      <c r="R28" s="29"/>
      <c r="S28" s="29"/>
      <c r="T28" s="29"/>
      <c r="U28" s="29"/>
      <c r="V28" s="29"/>
      <c r="W28" s="223" t="s">
        <v>36</v>
      </c>
      <c r="X28" s="223"/>
      <c r="Y28" s="223"/>
      <c r="Z28" s="223"/>
      <c r="AA28" s="223"/>
      <c r="AB28" s="223"/>
      <c r="AC28" s="223"/>
      <c r="AD28" s="223"/>
      <c r="AE28" s="223"/>
      <c r="AF28" s="29"/>
      <c r="AG28" s="29"/>
      <c r="AH28" s="29"/>
      <c r="AI28" s="29"/>
      <c r="AJ28" s="29"/>
      <c r="AK28" s="223" t="s">
        <v>37</v>
      </c>
      <c r="AL28" s="223"/>
      <c r="AM28" s="223"/>
      <c r="AN28" s="223"/>
      <c r="AO28" s="223"/>
      <c r="AP28" s="29"/>
      <c r="AQ28" s="29"/>
      <c r="AR28" s="30"/>
      <c r="BE28" s="214"/>
    </row>
    <row r="29" spans="1:71" s="3" customFormat="1" ht="14.45" customHeight="1">
      <c r="B29" s="34"/>
      <c r="D29" s="24" t="s">
        <v>38</v>
      </c>
      <c r="F29" s="35" t="s">
        <v>39</v>
      </c>
      <c r="L29" s="208">
        <v>0.2</v>
      </c>
      <c r="M29" s="207"/>
      <c r="N29" s="207"/>
      <c r="O29" s="207"/>
      <c r="P29" s="207"/>
      <c r="W29" s="206">
        <f>ROUND(AZ94, 2)</f>
        <v>0</v>
      </c>
      <c r="X29" s="207"/>
      <c r="Y29" s="207"/>
      <c r="Z29" s="207"/>
      <c r="AA29" s="207"/>
      <c r="AB29" s="207"/>
      <c r="AC29" s="207"/>
      <c r="AD29" s="207"/>
      <c r="AE29" s="207"/>
      <c r="AK29" s="206">
        <f>ROUND(AV94, 2)</f>
        <v>0</v>
      </c>
      <c r="AL29" s="207"/>
      <c r="AM29" s="207"/>
      <c r="AN29" s="207"/>
      <c r="AO29" s="207"/>
      <c r="AR29" s="34"/>
      <c r="BE29" s="215"/>
    </row>
    <row r="30" spans="1:71" s="3" customFormat="1" ht="14.45" customHeight="1">
      <c r="B30" s="34"/>
      <c r="F30" s="35" t="s">
        <v>40</v>
      </c>
      <c r="L30" s="208">
        <v>0.2</v>
      </c>
      <c r="M30" s="207"/>
      <c r="N30" s="207"/>
      <c r="O30" s="207"/>
      <c r="P30" s="207"/>
      <c r="W30" s="206">
        <f>ROUND(BA94, 2)</f>
        <v>0</v>
      </c>
      <c r="X30" s="207"/>
      <c r="Y30" s="207"/>
      <c r="Z30" s="207"/>
      <c r="AA30" s="207"/>
      <c r="AB30" s="207"/>
      <c r="AC30" s="207"/>
      <c r="AD30" s="207"/>
      <c r="AE30" s="207"/>
      <c r="AK30" s="206">
        <f>ROUND(AW94, 2)</f>
        <v>0</v>
      </c>
      <c r="AL30" s="207"/>
      <c r="AM30" s="207"/>
      <c r="AN30" s="207"/>
      <c r="AO30" s="207"/>
      <c r="AR30" s="34"/>
      <c r="BE30" s="215"/>
    </row>
    <row r="31" spans="1:71" s="3" customFormat="1" ht="14.45" hidden="1" customHeight="1">
      <c r="B31" s="34"/>
      <c r="F31" s="24" t="s">
        <v>41</v>
      </c>
      <c r="L31" s="208">
        <v>0.2</v>
      </c>
      <c r="M31" s="207"/>
      <c r="N31" s="207"/>
      <c r="O31" s="207"/>
      <c r="P31" s="207"/>
      <c r="W31" s="206">
        <f>ROUND(BB94, 2)</f>
        <v>0</v>
      </c>
      <c r="X31" s="207"/>
      <c r="Y31" s="207"/>
      <c r="Z31" s="207"/>
      <c r="AA31" s="207"/>
      <c r="AB31" s="207"/>
      <c r="AC31" s="207"/>
      <c r="AD31" s="207"/>
      <c r="AE31" s="207"/>
      <c r="AK31" s="206">
        <v>0</v>
      </c>
      <c r="AL31" s="207"/>
      <c r="AM31" s="207"/>
      <c r="AN31" s="207"/>
      <c r="AO31" s="207"/>
      <c r="AR31" s="34"/>
      <c r="BE31" s="215"/>
    </row>
    <row r="32" spans="1:71" s="3" customFormat="1" ht="14.45" hidden="1" customHeight="1">
      <c r="B32" s="34"/>
      <c r="F32" s="24" t="s">
        <v>42</v>
      </c>
      <c r="L32" s="208">
        <v>0.2</v>
      </c>
      <c r="M32" s="207"/>
      <c r="N32" s="207"/>
      <c r="O32" s="207"/>
      <c r="P32" s="207"/>
      <c r="W32" s="206">
        <f>ROUND(BC94, 2)</f>
        <v>0</v>
      </c>
      <c r="X32" s="207"/>
      <c r="Y32" s="207"/>
      <c r="Z32" s="207"/>
      <c r="AA32" s="207"/>
      <c r="AB32" s="207"/>
      <c r="AC32" s="207"/>
      <c r="AD32" s="207"/>
      <c r="AE32" s="207"/>
      <c r="AK32" s="206">
        <v>0</v>
      </c>
      <c r="AL32" s="207"/>
      <c r="AM32" s="207"/>
      <c r="AN32" s="207"/>
      <c r="AO32" s="207"/>
      <c r="AR32" s="34"/>
      <c r="BE32" s="215"/>
    </row>
    <row r="33" spans="1:57" s="3" customFormat="1" ht="14.45" hidden="1" customHeight="1">
      <c r="B33" s="34"/>
      <c r="F33" s="35" t="s">
        <v>43</v>
      </c>
      <c r="L33" s="208">
        <v>0</v>
      </c>
      <c r="M33" s="207"/>
      <c r="N33" s="207"/>
      <c r="O33" s="207"/>
      <c r="P33" s="207"/>
      <c r="W33" s="206">
        <f>ROUND(BD94, 2)</f>
        <v>0</v>
      </c>
      <c r="X33" s="207"/>
      <c r="Y33" s="207"/>
      <c r="Z33" s="207"/>
      <c r="AA33" s="207"/>
      <c r="AB33" s="207"/>
      <c r="AC33" s="207"/>
      <c r="AD33" s="207"/>
      <c r="AE33" s="207"/>
      <c r="AK33" s="206">
        <v>0</v>
      </c>
      <c r="AL33" s="207"/>
      <c r="AM33" s="207"/>
      <c r="AN33" s="207"/>
      <c r="AO33" s="207"/>
      <c r="AR33" s="34"/>
      <c r="BE33" s="215"/>
    </row>
    <row r="34" spans="1:57" s="2" customFormat="1" ht="6.95" customHeight="1">
      <c r="A34" s="29"/>
      <c r="B34" s="30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30"/>
      <c r="BE34" s="214"/>
    </row>
    <row r="35" spans="1:57" s="2" customFormat="1" ht="25.9" customHeight="1">
      <c r="A35" s="29"/>
      <c r="B35" s="30"/>
      <c r="C35" s="36"/>
      <c r="D35" s="37" t="s">
        <v>44</v>
      </c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9" t="s">
        <v>45</v>
      </c>
      <c r="U35" s="38"/>
      <c r="V35" s="38"/>
      <c r="W35" s="38"/>
      <c r="X35" s="209" t="s">
        <v>46</v>
      </c>
      <c r="Y35" s="210"/>
      <c r="Z35" s="210"/>
      <c r="AA35" s="210"/>
      <c r="AB35" s="210"/>
      <c r="AC35" s="38"/>
      <c r="AD35" s="38"/>
      <c r="AE35" s="38"/>
      <c r="AF35" s="38"/>
      <c r="AG35" s="38"/>
      <c r="AH35" s="38"/>
      <c r="AI35" s="38"/>
      <c r="AJ35" s="38"/>
      <c r="AK35" s="211">
        <f>SUM(AK26:AK33)</f>
        <v>0</v>
      </c>
      <c r="AL35" s="210"/>
      <c r="AM35" s="210"/>
      <c r="AN35" s="210"/>
      <c r="AO35" s="212"/>
      <c r="AP35" s="36"/>
      <c r="AQ35" s="36"/>
      <c r="AR35" s="30"/>
      <c r="BE35" s="29"/>
    </row>
    <row r="36" spans="1:57" s="2" customFormat="1" ht="6.95" customHeight="1">
      <c r="A36" s="29"/>
      <c r="B36" s="30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30"/>
      <c r="BE36" s="29"/>
    </row>
    <row r="37" spans="1:57" s="2" customFormat="1" ht="14.45" customHeight="1">
      <c r="A37" s="29"/>
      <c r="B37" s="30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0"/>
      <c r="BE37" s="29"/>
    </row>
    <row r="38" spans="1:57" s="1" customFormat="1" ht="14.45" customHeight="1">
      <c r="B38" s="17"/>
      <c r="AR38" s="17"/>
    </row>
    <row r="39" spans="1:57" s="1" customFormat="1" ht="14.45" customHeight="1">
      <c r="B39" s="17"/>
      <c r="AR39" s="17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2" customFormat="1" ht="14.45" customHeight="1">
      <c r="B49" s="40"/>
      <c r="D49" s="41" t="s">
        <v>47</v>
      </c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1" t="s">
        <v>48</v>
      </c>
      <c r="AI49" s="42"/>
      <c r="AJ49" s="42"/>
      <c r="AK49" s="42"/>
      <c r="AL49" s="42"/>
      <c r="AM49" s="42"/>
      <c r="AN49" s="42"/>
      <c r="AO49" s="42"/>
      <c r="AR49" s="40"/>
    </row>
    <row r="50" spans="1:57">
      <c r="B50" s="17"/>
      <c r="AR50" s="17"/>
    </row>
    <row r="51" spans="1:57">
      <c r="B51" s="17"/>
      <c r="AR51" s="17"/>
    </row>
    <row r="52" spans="1:57">
      <c r="B52" s="17"/>
      <c r="AR52" s="17"/>
    </row>
    <row r="53" spans="1:57">
      <c r="B53" s="17"/>
      <c r="AR53" s="17"/>
    </row>
    <row r="54" spans="1:57">
      <c r="B54" s="17"/>
      <c r="AR54" s="17"/>
    </row>
    <row r="55" spans="1:57">
      <c r="B55" s="17"/>
      <c r="AR55" s="17"/>
    </row>
    <row r="56" spans="1:57">
      <c r="B56" s="17"/>
      <c r="AR56" s="17"/>
    </row>
    <row r="57" spans="1:57">
      <c r="B57" s="17"/>
      <c r="AR57" s="17"/>
    </row>
    <row r="58" spans="1:57">
      <c r="B58" s="17"/>
      <c r="AR58" s="17"/>
    </row>
    <row r="59" spans="1:57">
      <c r="B59" s="17"/>
      <c r="AR59" s="17"/>
    </row>
    <row r="60" spans="1:57" s="2" customFormat="1" ht="12.75">
      <c r="A60" s="29"/>
      <c r="B60" s="30"/>
      <c r="C60" s="29"/>
      <c r="D60" s="43" t="s">
        <v>49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43" t="s">
        <v>50</v>
      </c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43" t="s">
        <v>49</v>
      </c>
      <c r="AI60" s="32"/>
      <c r="AJ60" s="32"/>
      <c r="AK60" s="32"/>
      <c r="AL60" s="32"/>
      <c r="AM60" s="43" t="s">
        <v>50</v>
      </c>
      <c r="AN60" s="32"/>
      <c r="AO60" s="32"/>
      <c r="AP60" s="29"/>
      <c r="AQ60" s="29"/>
      <c r="AR60" s="30"/>
      <c r="BE60" s="29"/>
    </row>
    <row r="61" spans="1:57">
      <c r="B61" s="17"/>
      <c r="AR61" s="17"/>
    </row>
    <row r="62" spans="1:57">
      <c r="B62" s="17"/>
      <c r="AR62" s="17"/>
    </row>
    <row r="63" spans="1:57">
      <c r="B63" s="17"/>
      <c r="AR63" s="17"/>
    </row>
    <row r="64" spans="1:57" s="2" customFormat="1" ht="12.75">
      <c r="A64" s="29"/>
      <c r="B64" s="30"/>
      <c r="C64" s="29"/>
      <c r="D64" s="41" t="s">
        <v>51</v>
      </c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1" t="s">
        <v>52</v>
      </c>
      <c r="AI64" s="44"/>
      <c r="AJ64" s="44"/>
      <c r="AK64" s="44"/>
      <c r="AL64" s="44"/>
      <c r="AM64" s="44"/>
      <c r="AN64" s="44"/>
      <c r="AO64" s="44"/>
      <c r="AP64" s="29"/>
      <c r="AQ64" s="29"/>
      <c r="AR64" s="30"/>
      <c r="BE64" s="29"/>
    </row>
    <row r="65" spans="1:57">
      <c r="B65" s="17"/>
      <c r="AR65" s="17"/>
    </row>
    <row r="66" spans="1:57">
      <c r="B66" s="17"/>
      <c r="AR66" s="17"/>
    </row>
    <row r="67" spans="1:57">
      <c r="B67" s="17"/>
      <c r="AR67" s="17"/>
    </row>
    <row r="68" spans="1:57">
      <c r="B68" s="17"/>
      <c r="AR68" s="17"/>
    </row>
    <row r="69" spans="1:57">
      <c r="B69" s="17"/>
      <c r="AR69" s="17"/>
    </row>
    <row r="70" spans="1:57">
      <c r="B70" s="17"/>
      <c r="AR70" s="17"/>
    </row>
    <row r="71" spans="1:57">
      <c r="B71" s="17"/>
      <c r="AR71" s="17"/>
    </row>
    <row r="72" spans="1:57">
      <c r="B72" s="17"/>
      <c r="AR72" s="17"/>
    </row>
    <row r="73" spans="1:57">
      <c r="B73" s="17"/>
      <c r="AR73" s="17"/>
    </row>
    <row r="74" spans="1:57">
      <c r="B74" s="17"/>
      <c r="AR74" s="17"/>
    </row>
    <row r="75" spans="1:57" s="2" customFormat="1" ht="12.75">
      <c r="A75" s="29"/>
      <c r="B75" s="30"/>
      <c r="C75" s="29"/>
      <c r="D75" s="43" t="s">
        <v>49</v>
      </c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43" t="s">
        <v>50</v>
      </c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43" t="s">
        <v>49</v>
      </c>
      <c r="AI75" s="32"/>
      <c r="AJ75" s="32"/>
      <c r="AK75" s="32"/>
      <c r="AL75" s="32"/>
      <c r="AM75" s="43" t="s">
        <v>50</v>
      </c>
      <c r="AN75" s="32"/>
      <c r="AO75" s="32"/>
      <c r="AP75" s="29"/>
      <c r="AQ75" s="29"/>
      <c r="AR75" s="30"/>
      <c r="BE75" s="29"/>
    </row>
    <row r="76" spans="1:57" s="2" customFormat="1">
      <c r="A76" s="29"/>
      <c r="B76" s="30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30"/>
      <c r="BE76" s="29"/>
    </row>
    <row r="77" spans="1:57" s="2" customFormat="1" ht="6.95" customHeight="1">
      <c r="A77" s="29"/>
      <c r="B77" s="45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  <c r="AN77" s="46"/>
      <c r="AO77" s="46"/>
      <c r="AP77" s="46"/>
      <c r="AQ77" s="46"/>
      <c r="AR77" s="30"/>
      <c r="BE77" s="29"/>
    </row>
    <row r="81" spans="1:90" s="2" customFormat="1" ht="6.95" customHeight="1">
      <c r="A81" s="29"/>
      <c r="B81" s="47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  <c r="AN81" s="48"/>
      <c r="AO81" s="48"/>
      <c r="AP81" s="48"/>
      <c r="AQ81" s="48"/>
      <c r="AR81" s="30"/>
      <c r="BE81" s="29"/>
    </row>
    <row r="82" spans="1:90" s="2" customFormat="1" ht="24.95" customHeight="1">
      <c r="A82" s="29"/>
      <c r="B82" s="30"/>
      <c r="C82" s="18" t="s">
        <v>53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30"/>
      <c r="BE82" s="29"/>
    </row>
    <row r="83" spans="1:90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30"/>
      <c r="BE83" s="29"/>
    </row>
    <row r="84" spans="1:90" s="4" customFormat="1" ht="12" customHeight="1">
      <c r="B84" s="49"/>
      <c r="C84" s="24" t="s">
        <v>11</v>
      </c>
      <c r="L84" s="4" t="str">
        <f>K5</f>
        <v>15664</v>
      </c>
      <c r="AR84" s="49"/>
    </row>
    <row r="85" spans="1:90" s="5" customFormat="1" ht="36.950000000000003" customHeight="1">
      <c r="B85" s="50"/>
      <c r="C85" s="51" t="s">
        <v>14</v>
      </c>
      <c r="L85" s="197" t="str">
        <f>K6</f>
        <v>Oprava strechy na objekte vrátnice foliou Fatrafol</v>
      </c>
      <c r="M85" s="198"/>
      <c r="N85" s="198"/>
      <c r="O85" s="198"/>
      <c r="P85" s="198"/>
      <c r="Q85" s="198"/>
      <c r="R85" s="198"/>
      <c r="S85" s="198"/>
      <c r="T85" s="198"/>
      <c r="U85" s="198"/>
      <c r="V85" s="198"/>
      <c r="W85" s="198"/>
      <c r="X85" s="198"/>
      <c r="Y85" s="198"/>
      <c r="Z85" s="198"/>
      <c r="AA85" s="198"/>
      <c r="AB85" s="198"/>
      <c r="AC85" s="198"/>
      <c r="AD85" s="198"/>
      <c r="AE85" s="198"/>
      <c r="AF85" s="198"/>
      <c r="AG85" s="198"/>
      <c r="AH85" s="198"/>
      <c r="AI85" s="198"/>
      <c r="AJ85" s="198"/>
      <c r="AK85" s="198"/>
      <c r="AL85" s="198"/>
      <c r="AM85" s="198"/>
      <c r="AN85" s="198"/>
      <c r="AO85" s="198"/>
      <c r="AR85" s="50"/>
    </row>
    <row r="86" spans="1:90" s="2" customFormat="1" ht="6.95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30"/>
      <c r="BE86" s="29"/>
    </row>
    <row r="87" spans="1:90" s="2" customFormat="1" ht="12" customHeight="1">
      <c r="A87" s="29"/>
      <c r="B87" s="30"/>
      <c r="C87" s="24" t="s">
        <v>18</v>
      </c>
      <c r="D87" s="29"/>
      <c r="E87" s="29"/>
      <c r="F87" s="29"/>
      <c r="G87" s="29"/>
      <c r="H87" s="29"/>
      <c r="I87" s="29"/>
      <c r="J87" s="29"/>
      <c r="K87" s="29"/>
      <c r="L87" s="52" t="str">
        <f>IF(K8="","",K8)</f>
        <v xml:space="preserve">Trebišov </v>
      </c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4" t="s">
        <v>20</v>
      </c>
      <c r="AJ87" s="29"/>
      <c r="AK87" s="29"/>
      <c r="AL87" s="29"/>
      <c r="AM87" s="199" t="str">
        <f>IF(AN8= "","",AN8)</f>
        <v>26. 10. 2021</v>
      </c>
      <c r="AN87" s="199"/>
      <c r="AO87" s="29"/>
      <c r="AP87" s="29"/>
      <c r="AQ87" s="29"/>
      <c r="AR87" s="30"/>
      <c r="BE87" s="29"/>
    </row>
    <row r="88" spans="1:90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30"/>
      <c r="BE88" s="29"/>
    </row>
    <row r="89" spans="1:90" s="2" customFormat="1" ht="15.2" customHeight="1">
      <c r="A89" s="29"/>
      <c r="B89" s="30"/>
      <c r="C89" s="24" t="s">
        <v>22</v>
      </c>
      <c r="D89" s="29"/>
      <c r="E89" s="29"/>
      <c r="F89" s="29"/>
      <c r="G89" s="29"/>
      <c r="H89" s="29"/>
      <c r="I89" s="29"/>
      <c r="J89" s="29"/>
      <c r="K89" s="29"/>
      <c r="L89" s="4" t="str">
        <f>IF(E11= "","",E11)</f>
        <v>LUMEN - ŠZ, SpS a DSS, Trebišov</v>
      </c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4" t="s">
        <v>28</v>
      </c>
      <c r="AJ89" s="29"/>
      <c r="AK89" s="29"/>
      <c r="AL89" s="29"/>
      <c r="AM89" s="200" t="str">
        <f>IF(E17="","",E17)</f>
        <v xml:space="preserve"> </v>
      </c>
      <c r="AN89" s="201"/>
      <c r="AO89" s="201"/>
      <c r="AP89" s="201"/>
      <c r="AQ89" s="29"/>
      <c r="AR89" s="30"/>
      <c r="AS89" s="202" t="s">
        <v>54</v>
      </c>
      <c r="AT89" s="203"/>
      <c r="AU89" s="54"/>
      <c r="AV89" s="54"/>
      <c r="AW89" s="54"/>
      <c r="AX89" s="54"/>
      <c r="AY89" s="54"/>
      <c r="AZ89" s="54"/>
      <c r="BA89" s="54"/>
      <c r="BB89" s="54"/>
      <c r="BC89" s="54"/>
      <c r="BD89" s="55"/>
      <c r="BE89" s="29"/>
    </row>
    <row r="90" spans="1:90" s="2" customFormat="1" ht="15.2" customHeight="1">
      <c r="A90" s="29"/>
      <c r="B90" s="30"/>
      <c r="C90" s="24" t="s">
        <v>26</v>
      </c>
      <c r="D90" s="29"/>
      <c r="E90" s="29"/>
      <c r="F90" s="29"/>
      <c r="G90" s="29"/>
      <c r="H90" s="29"/>
      <c r="I90" s="29"/>
      <c r="J90" s="29"/>
      <c r="K90" s="29"/>
      <c r="L90" s="4" t="str">
        <f>IF(E14= "Vyplň údaj","",E14)</f>
        <v/>
      </c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4" t="s">
        <v>32</v>
      </c>
      <c r="AJ90" s="29"/>
      <c r="AK90" s="29"/>
      <c r="AL90" s="29"/>
      <c r="AM90" s="200" t="str">
        <f>IF(E20="","",E20)</f>
        <v xml:space="preserve"> </v>
      </c>
      <c r="AN90" s="201"/>
      <c r="AO90" s="201"/>
      <c r="AP90" s="201"/>
      <c r="AQ90" s="29"/>
      <c r="AR90" s="30"/>
      <c r="AS90" s="204"/>
      <c r="AT90" s="205"/>
      <c r="AU90" s="56"/>
      <c r="AV90" s="56"/>
      <c r="AW90" s="56"/>
      <c r="AX90" s="56"/>
      <c r="AY90" s="56"/>
      <c r="AZ90" s="56"/>
      <c r="BA90" s="56"/>
      <c r="BB90" s="56"/>
      <c r="BC90" s="56"/>
      <c r="BD90" s="57"/>
      <c r="BE90" s="29"/>
    </row>
    <row r="91" spans="1:90" s="2" customFormat="1" ht="10.9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30"/>
      <c r="AS91" s="204"/>
      <c r="AT91" s="205"/>
      <c r="AU91" s="56"/>
      <c r="AV91" s="56"/>
      <c r="AW91" s="56"/>
      <c r="AX91" s="56"/>
      <c r="AY91" s="56"/>
      <c r="AZ91" s="56"/>
      <c r="BA91" s="56"/>
      <c r="BB91" s="56"/>
      <c r="BC91" s="56"/>
      <c r="BD91" s="57"/>
      <c r="BE91" s="29"/>
    </row>
    <row r="92" spans="1:90" s="2" customFormat="1" ht="29.25" customHeight="1">
      <c r="A92" s="29"/>
      <c r="B92" s="30"/>
      <c r="C92" s="187" t="s">
        <v>55</v>
      </c>
      <c r="D92" s="188"/>
      <c r="E92" s="188"/>
      <c r="F92" s="188"/>
      <c r="G92" s="188"/>
      <c r="H92" s="58"/>
      <c r="I92" s="189" t="s">
        <v>56</v>
      </c>
      <c r="J92" s="188"/>
      <c r="K92" s="188"/>
      <c r="L92" s="188"/>
      <c r="M92" s="188"/>
      <c r="N92" s="188"/>
      <c r="O92" s="188"/>
      <c r="P92" s="188"/>
      <c r="Q92" s="188"/>
      <c r="R92" s="188"/>
      <c r="S92" s="188"/>
      <c r="T92" s="188"/>
      <c r="U92" s="188"/>
      <c r="V92" s="188"/>
      <c r="W92" s="188"/>
      <c r="X92" s="188"/>
      <c r="Y92" s="188"/>
      <c r="Z92" s="188"/>
      <c r="AA92" s="188"/>
      <c r="AB92" s="188"/>
      <c r="AC92" s="188"/>
      <c r="AD92" s="188"/>
      <c r="AE92" s="188"/>
      <c r="AF92" s="188"/>
      <c r="AG92" s="190" t="s">
        <v>57</v>
      </c>
      <c r="AH92" s="188"/>
      <c r="AI92" s="188"/>
      <c r="AJ92" s="188"/>
      <c r="AK92" s="188"/>
      <c r="AL92" s="188"/>
      <c r="AM92" s="188"/>
      <c r="AN92" s="189" t="s">
        <v>58</v>
      </c>
      <c r="AO92" s="188"/>
      <c r="AP92" s="191"/>
      <c r="AQ92" s="59" t="s">
        <v>59</v>
      </c>
      <c r="AR92" s="30"/>
      <c r="AS92" s="60" t="s">
        <v>60</v>
      </c>
      <c r="AT92" s="61" t="s">
        <v>61</v>
      </c>
      <c r="AU92" s="61" t="s">
        <v>62</v>
      </c>
      <c r="AV92" s="61" t="s">
        <v>63</v>
      </c>
      <c r="AW92" s="61" t="s">
        <v>64</v>
      </c>
      <c r="AX92" s="61" t="s">
        <v>65</v>
      </c>
      <c r="AY92" s="61" t="s">
        <v>66</v>
      </c>
      <c r="AZ92" s="61" t="s">
        <v>67</v>
      </c>
      <c r="BA92" s="61" t="s">
        <v>68</v>
      </c>
      <c r="BB92" s="61" t="s">
        <v>69</v>
      </c>
      <c r="BC92" s="61" t="s">
        <v>70</v>
      </c>
      <c r="BD92" s="62" t="s">
        <v>71</v>
      </c>
      <c r="BE92" s="29"/>
    </row>
    <row r="93" spans="1:90" s="2" customFormat="1" ht="10.9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30"/>
      <c r="AS93" s="63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5"/>
      <c r="BE93" s="29"/>
    </row>
    <row r="94" spans="1:90" s="6" customFormat="1" ht="32.450000000000003" customHeight="1">
      <c r="B94" s="66"/>
      <c r="C94" s="67" t="s">
        <v>72</v>
      </c>
      <c r="D94" s="68"/>
      <c r="E94" s="68"/>
      <c r="F94" s="68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  <c r="X94" s="68"/>
      <c r="Y94" s="68"/>
      <c r="Z94" s="68"/>
      <c r="AA94" s="68"/>
      <c r="AB94" s="68"/>
      <c r="AC94" s="68"/>
      <c r="AD94" s="68"/>
      <c r="AE94" s="68"/>
      <c r="AF94" s="68"/>
      <c r="AG94" s="195">
        <f>ROUND(AG95,2)</f>
        <v>0</v>
      </c>
      <c r="AH94" s="195"/>
      <c r="AI94" s="195"/>
      <c r="AJ94" s="195"/>
      <c r="AK94" s="195"/>
      <c r="AL94" s="195"/>
      <c r="AM94" s="195"/>
      <c r="AN94" s="196">
        <f>SUM(AG94,AT94)</f>
        <v>0</v>
      </c>
      <c r="AO94" s="196"/>
      <c r="AP94" s="196"/>
      <c r="AQ94" s="70" t="s">
        <v>1</v>
      </c>
      <c r="AR94" s="66"/>
      <c r="AS94" s="71">
        <f>ROUND(AS95,2)</f>
        <v>0</v>
      </c>
      <c r="AT94" s="72">
        <f>ROUND(SUM(AV94:AW94),2)</f>
        <v>0</v>
      </c>
      <c r="AU94" s="73">
        <f>ROUND(AU95,5)</f>
        <v>0</v>
      </c>
      <c r="AV94" s="72">
        <f>ROUND(AZ94*L29,2)</f>
        <v>0</v>
      </c>
      <c r="AW94" s="72">
        <f>ROUND(BA94*L30,2)</f>
        <v>0</v>
      </c>
      <c r="AX94" s="72">
        <f>ROUND(BB94*L29,2)</f>
        <v>0</v>
      </c>
      <c r="AY94" s="72">
        <f>ROUND(BC94*L30,2)</f>
        <v>0</v>
      </c>
      <c r="AZ94" s="72">
        <f>ROUND(AZ95,2)</f>
        <v>0</v>
      </c>
      <c r="BA94" s="72">
        <f>ROUND(BA95,2)</f>
        <v>0</v>
      </c>
      <c r="BB94" s="72">
        <f>ROUND(BB95,2)</f>
        <v>0</v>
      </c>
      <c r="BC94" s="72">
        <f>ROUND(BC95,2)</f>
        <v>0</v>
      </c>
      <c r="BD94" s="74">
        <f>ROUND(BD95,2)</f>
        <v>0</v>
      </c>
      <c r="BS94" s="75" t="s">
        <v>73</v>
      </c>
      <c r="BT94" s="75" t="s">
        <v>74</v>
      </c>
      <c r="BV94" s="75" t="s">
        <v>75</v>
      </c>
      <c r="BW94" s="75" t="s">
        <v>4</v>
      </c>
      <c r="BX94" s="75" t="s">
        <v>76</v>
      </c>
      <c r="CL94" s="75" t="s">
        <v>1</v>
      </c>
    </row>
    <row r="95" spans="1:90" s="7" customFormat="1" ht="24.75" customHeight="1">
      <c r="A95" s="76" t="s">
        <v>77</v>
      </c>
      <c r="B95" s="77"/>
      <c r="C95" s="78"/>
      <c r="D95" s="194" t="s">
        <v>12</v>
      </c>
      <c r="E95" s="194"/>
      <c r="F95" s="194"/>
      <c r="G95" s="194"/>
      <c r="H95" s="194"/>
      <c r="I95" s="79"/>
      <c r="J95" s="194" t="s">
        <v>15</v>
      </c>
      <c r="K95" s="194"/>
      <c r="L95" s="194"/>
      <c r="M95" s="194"/>
      <c r="N95" s="194"/>
      <c r="O95" s="194"/>
      <c r="P95" s="194"/>
      <c r="Q95" s="194"/>
      <c r="R95" s="194"/>
      <c r="S95" s="194"/>
      <c r="T95" s="194"/>
      <c r="U95" s="194"/>
      <c r="V95" s="194"/>
      <c r="W95" s="194"/>
      <c r="X95" s="194"/>
      <c r="Y95" s="194"/>
      <c r="Z95" s="194"/>
      <c r="AA95" s="194"/>
      <c r="AB95" s="194"/>
      <c r="AC95" s="194"/>
      <c r="AD95" s="194"/>
      <c r="AE95" s="194"/>
      <c r="AF95" s="194"/>
      <c r="AG95" s="192">
        <f>'15664 - Oprava strechy na...'!J30</f>
        <v>0</v>
      </c>
      <c r="AH95" s="193"/>
      <c r="AI95" s="193"/>
      <c r="AJ95" s="193"/>
      <c r="AK95" s="193"/>
      <c r="AL95" s="193"/>
      <c r="AM95" s="193"/>
      <c r="AN95" s="192">
        <f>SUM(AG95,AT95)</f>
        <v>0</v>
      </c>
      <c r="AO95" s="193"/>
      <c r="AP95" s="193"/>
      <c r="AQ95" s="80" t="s">
        <v>78</v>
      </c>
      <c r="AR95" s="77"/>
      <c r="AS95" s="81">
        <v>0</v>
      </c>
      <c r="AT95" s="82">
        <f>ROUND(SUM(AV95:AW95),2)</f>
        <v>0</v>
      </c>
      <c r="AU95" s="83">
        <f>'15664 - Oprava strechy na...'!P130</f>
        <v>0</v>
      </c>
      <c r="AV95" s="82">
        <f>'15664 - Oprava strechy na...'!J33</f>
        <v>0</v>
      </c>
      <c r="AW95" s="82">
        <f>'15664 - Oprava strechy na...'!J34</f>
        <v>0</v>
      </c>
      <c r="AX95" s="82">
        <f>'15664 - Oprava strechy na...'!J35</f>
        <v>0</v>
      </c>
      <c r="AY95" s="82">
        <f>'15664 - Oprava strechy na...'!J36</f>
        <v>0</v>
      </c>
      <c r="AZ95" s="82">
        <f>'15664 - Oprava strechy na...'!F33</f>
        <v>0</v>
      </c>
      <c r="BA95" s="82">
        <f>'15664 - Oprava strechy na...'!F34</f>
        <v>0</v>
      </c>
      <c r="BB95" s="82">
        <f>'15664 - Oprava strechy na...'!F35</f>
        <v>0</v>
      </c>
      <c r="BC95" s="82">
        <f>'15664 - Oprava strechy na...'!F36</f>
        <v>0</v>
      </c>
      <c r="BD95" s="84">
        <f>'15664 - Oprava strechy na...'!F37</f>
        <v>0</v>
      </c>
      <c r="BT95" s="85" t="s">
        <v>79</v>
      </c>
      <c r="BU95" s="85" t="s">
        <v>80</v>
      </c>
      <c r="BV95" s="85" t="s">
        <v>75</v>
      </c>
      <c r="BW95" s="85" t="s">
        <v>4</v>
      </c>
      <c r="BX95" s="85" t="s">
        <v>76</v>
      </c>
      <c r="CL95" s="85" t="s">
        <v>1</v>
      </c>
    </row>
    <row r="96" spans="1:90" s="2" customFormat="1" ht="30" customHeight="1">
      <c r="A96" s="29"/>
      <c r="B96" s="30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30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s="2" customFormat="1" ht="6.95" customHeight="1">
      <c r="A97" s="29"/>
      <c r="B97" s="45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46"/>
      <c r="AM97" s="46"/>
      <c r="AN97" s="46"/>
      <c r="AO97" s="46"/>
      <c r="AP97" s="46"/>
      <c r="AQ97" s="46"/>
      <c r="AR97" s="30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</sheetData>
  <mergeCells count="42">
    <mergeCell ref="W30:AE30"/>
    <mergeCell ref="AK30:AO30"/>
    <mergeCell ref="L30:P30"/>
    <mergeCell ref="W31:AE31"/>
    <mergeCell ref="L31:P31"/>
    <mergeCell ref="W32:AE32"/>
    <mergeCell ref="AK32:AO32"/>
    <mergeCell ref="L32:P32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AN95:AP95"/>
    <mergeCell ref="AG95:AM95"/>
    <mergeCell ref="D95:H95"/>
    <mergeCell ref="J95:AF95"/>
    <mergeCell ref="AG94:AM94"/>
    <mergeCell ref="AN94:AP94"/>
    <mergeCell ref="AR2:BE2"/>
    <mergeCell ref="C92:G92"/>
    <mergeCell ref="I92:AF92"/>
    <mergeCell ref="AG92:AM92"/>
    <mergeCell ref="AN92:AP92"/>
    <mergeCell ref="L85:AO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AK31:AO31"/>
  </mergeCells>
  <hyperlinks>
    <hyperlink ref="A95" location="'15664 - Oprava strechy na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M178"/>
  <sheetViews>
    <sheetView showGridLines="0" tabSelected="1" workbookViewId="0">
      <selection activeCell="E7" sqref="E7:H7"/>
    </sheetView>
  </sheetViews>
  <sheetFormatPr defaultRowHeight="11.2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L2" s="185" t="s">
        <v>5</v>
      </c>
      <c r="M2" s="186"/>
      <c r="N2" s="186"/>
      <c r="O2" s="186"/>
      <c r="P2" s="186"/>
      <c r="Q2" s="186"/>
      <c r="R2" s="186"/>
      <c r="S2" s="186"/>
      <c r="T2" s="186"/>
      <c r="U2" s="186"/>
      <c r="V2" s="186"/>
      <c r="AT2" s="14" t="s">
        <v>4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5" customHeight="1">
      <c r="B4" s="17"/>
      <c r="D4" s="18" t="s">
        <v>81</v>
      </c>
      <c r="L4" s="17"/>
      <c r="M4" s="86" t="s">
        <v>9</v>
      </c>
      <c r="AT4" s="14" t="s">
        <v>3</v>
      </c>
    </row>
    <row r="5" spans="1:46" s="1" customFormat="1" ht="6.95" customHeight="1">
      <c r="B5" s="17"/>
      <c r="L5" s="17"/>
    </row>
    <row r="6" spans="1:46" s="2" customFormat="1" ht="12" customHeight="1">
      <c r="A6" s="29"/>
      <c r="B6" s="30"/>
      <c r="C6" s="29"/>
      <c r="D6" s="24" t="s">
        <v>14</v>
      </c>
      <c r="E6" s="29"/>
      <c r="F6" s="29"/>
      <c r="G6" s="29"/>
      <c r="H6" s="29"/>
      <c r="I6" s="29"/>
      <c r="J6" s="29"/>
      <c r="K6" s="29"/>
      <c r="L6" s="40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</row>
    <row r="7" spans="1:46" s="2" customFormat="1" ht="16.5" customHeight="1">
      <c r="A7" s="29"/>
      <c r="B7" s="30"/>
      <c r="C7" s="29"/>
      <c r="D7" s="29"/>
      <c r="E7" s="197" t="s">
        <v>290</v>
      </c>
      <c r="F7" s="226"/>
      <c r="G7" s="226"/>
      <c r="H7" s="226"/>
      <c r="I7" s="29"/>
      <c r="J7" s="29"/>
      <c r="K7" s="29"/>
      <c r="L7" s="40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</row>
    <row r="8" spans="1:46" s="2" customFormat="1">
      <c r="A8" s="29"/>
      <c r="B8" s="30"/>
      <c r="C8" s="29"/>
      <c r="D8" s="29"/>
      <c r="E8" s="29"/>
      <c r="F8" s="29"/>
      <c r="G8" s="29"/>
      <c r="H8" s="29"/>
      <c r="I8" s="29"/>
      <c r="J8" s="29"/>
      <c r="K8" s="29"/>
      <c r="L8" s="40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2" customHeight="1">
      <c r="A9" s="29"/>
      <c r="B9" s="30"/>
      <c r="C9" s="29"/>
      <c r="D9" s="24" t="s">
        <v>16</v>
      </c>
      <c r="E9" s="29"/>
      <c r="F9" s="22" t="s">
        <v>1</v>
      </c>
      <c r="G9" s="29"/>
      <c r="H9" s="29"/>
      <c r="I9" s="24" t="s">
        <v>17</v>
      </c>
      <c r="J9" s="22" t="s">
        <v>1</v>
      </c>
      <c r="K9" s="29"/>
      <c r="L9" s="40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 ht="12" customHeight="1">
      <c r="A10" s="29"/>
      <c r="B10" s="30"/>
      <c r="C10" s="29"/>
      <c r="D10" s="24" t="s">
        <v>18</v>
      </c>
      <c r="E10" s="29"/>
      <c r="F10" s="22" t="s">
        <v>19</v>
      </c>
      <c r="G10" s="29"/>
      <c r="H10" s="29"/>
      <c r="I10" s="24" t="s">
        <v>20</v>
      </c>
      <c r="J10" s="53" t="str">
        <f>'Rekapitulácia stavby'!AN8</f>
        <v>26. 10. 2021</v>
      </c>
      <c r="K10" s="29"/>
      <c r="L10" s="40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0.9" customHeight="1">
      <c r="A11" s="29"/>
      <c r="B11" s="30"/>
      <c r="C11" s="29"/>
      <c r="D11" s="29"/>
      <c r="E11" s="29"/>
      <c r="F11" s="29"/>
      <c r="G11" s="29"/>
      <c r="H11" s="29"/>
      <c r="I11" s="29"/>
      <c r="J11" s="29"/>
      <c r="K11" s="29"/>
      <c r="L11" s="40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22</v>
      </c>
      <c r="E12" s="29"/>
      <c r="F12" s="29"/>
      <c r="G12" s="29"/>
      <c r="H12" s="29"/>
      <c r="I12" s="24" t="s">
        <v>23</v>
      </c>
      <c r="J12" s="22" t="s">
        <v>1</v>
      </c>
      <c r="K12" s="29"/>
      <c r="L12" s="40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8" customHeight="1">
      <c r="A13" s="29"/>
      <c r="B13" s="30"/>
      <c r="C13" s="29"/>
      <c r="D13" s="29"/>
      <c r="E13" s="22" t="s">
        <v>24</v>
      </c>
      <c r="F13" s="29"/>
      <c r="G13" s="29"/>
      <c r="H13" s="29"/>
      <c r="I13" s="24" t="s">
        <v>25</v>
      </c>
      <c r="J13" s="22" t="s">
        <v>1</v>
      </c>
      <c r="K13" s="29"/>
      <c r="L13" s="40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6.95" customHeight="1">
      <c r="A14" s="29"/>
      <c r="B14" s="30"/>
      <c r="C14" s="29"/>
      <c r="D14" s="29"/>
      <c r="E14" s="29"/>
      <c r="F14" s="29"/>
      <c r="G14" s="29"/>
      <c r="H14" s="29"/>
      <c r="I14" s="29"/>
      <c r="J14" s="29"/>
      <c r="K14" s="29"/>
      <c r="L14" s="40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2" customHeight="1">
      <c r="A15" s="29"/>
      <c r="B15" s="30"/>
      <c r="C15" s="29"/>
      <c r="D15" s="24" t="s">
        <v>26</v>
      </c>
      <c r="E15" s="29"/>
      <c r="F15" s="29"/>
      <c r="G15" s="29"/>
      <c r="H15" s="29"/>
      <c r="I15" s="24" t="s">
        <v>23</v>
      </c>
      <c r="J15" s="25" t="str">
        <f>'Rekapitulácia stavby'!AN13</f>
        <v>Vyplň údaj</v>
      </c>
      <c r="K15" s="29"/>
      <c r="L15" s="40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18" customHeight="1">
      <c r="A16" s="29"/>
      <c r="B16" s="30"/>
      <c r="C16" s="29"/>
      <c r="D16" s="29"/>
      <c r="E16" s="227" t="str">
        <f>'Rekapitulácia stavby'!E14</f>
        <v>Vyplň údaj</v>
      </c>
      <c r="F16" s="216"/>
      <c r="G16" s="216"/>
      <c r="H16" s="216"/>
      <c r="I16" s="24" t="s">
        <v>25</v>
      </c>
      <c r="J16" s="25" t="str">
        <f>'Rekapitulácia stavby'!AN14</f>
        <v>Vyplň údaj</v>
      </c>
      <c r="K16" s="29"/>
      <c r="L16" s="40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52" s="2" customFormat="1" ht="6.95" customHeight="1">
      <c r="A17" s="29"/>
      <c r="B17" s="30"/>
      <c r="C17" s="29"/>
      <c r="D17" s="29"/>
      <c r="E17" s="29"/>
      <c r="F17" s="29"/>
      <c r="G17" s="29"/>
      <c r="H17" s="29"/>
      <c r="I17" s="29"/>
      <c r="J17" s="29"/>
      <c r="K17" s="29"/>
      <c r="L17" s="40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52" s="2" customFormat="1" ht="12" customHeight="1">
      <c r="A18" s="29"/>
      <c r="B18" s="30"/>
      <c r="C18" s="29"/>
      <c r="D18" s="24" t="s">
        <v>28</v>
      </c>
      <c r="E18" s="29"/>
      <c r="F18" s="29"/>
      <c r="G18" s="29"/>
      <c r="H18" s="29"/>
      <c r="I18" s="24" t="s">
        <v>23</v>
      </c>
      <c r="J18" s="22" t="str">
        <f>IF('Rekapitulácia stavby'!AN16="","",'Rekapitulácia stavby'!AN16)</f>
        <v/>
      </c>
      <c r="K18" s="29"/>
      <c r="L18" s="40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52" s="2" customFormat="1" ht="18" customHeight="1">
      <c r="A19" s="29"/>
      <c r="B19" s="30"/>
      <c r="C19" s="29"/>
      <c r="D19" s="29"/>
      <c r="E19" s="22" t="str">
        <f>IF('Rekapitulácia stavby'!E17="","",'Rekapitulácia stavby'!E17)</f>
        <v xml:space="preserve"> </v>
      </c>
      <c r="F19" s="29"/>
      <c r="G19" s="29"/>
      <c r="H19" s="29"/>
      <c r="I19" s="24" t="s">
        <v>25</v>
      </c>
      <c r="J19" s="22" t="str">
        <f>IF('Rekapitulácia stavby'!AN17="","",'Rekapitulácia stavby'!AN17)</f>
        <v/>
      </c>
      <c r="K19" s="29"/>
      <c r="L19" s="40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52" s="2" customFormat="1" ht="6.95" customHeight="1">
      <c r="A20" s="29"/>
      <c r="B20" s="30"/>
      <c r="C20" s="29"/>
      <c r="D20" s="29"/>
      <c r="E20" s="29"/>
      <c r="F20" s="29"/>
      <c r="G20" s="29"/>
      <c r="H20" s="29"/>
      <c r="I20" s="29"/>
      <c r="J20" s="29"/>
      <c r="K20" s="29"/>
      <c r="L20" s="40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52" s="2" customFormat="1" ht="12" customHeight="1">
      <c r="A21" s="29"/>
      <c r="B21" s="30"/>
      <c r="C21" s="29"/>
      <c r="D21" s="24" t="s">
        <v>32</v>
      </c>
      <c r="E21" s="29"/>
      <c r="F21" s="29"/>
      <c r="G21" s="29"/>
      <c r="H21" s="29"/>
      <c r="I21" s="24" t="s">
        <v>23</v>
      </c>
      <c r="J21" s="22" t="str">
        <f>IF('Rekapitulácia stavby'!AN19="","",'Rekapitulácia stavby'!AN19)</f>
        <v/>
      </c>
      <c r="K21" s="29"/>
      <c r="L21" s="40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52" s="2" customFormat="1" ht="18" customHeight="1">
      <c r="A22" s="29"/>
      <c r="B22" s="30"/>
      <c r="C22" s="29"/>
      <c r="D22" s="29"/>
      <c r="E22" s="22" t="str">
        <f>IF('Rekapitulácia stavby'!E20="","",'Rekapitulácia stavby'!E20)</f>
        <v xml:space="preserve"> </v>
      </c>
      <c r="F22" s="29"/>
      <c r="G22" s="29"/>
      <c r="H22" s="29"/>
      <c r="I22" s="24" t="s">
        <v>25</v>
      </c>
      <c r="J22" s="22" t="str">
        <f>IF('Rekapitulácia stavby'!AN20="","",'Rekapitulácia stavby'!AN20)</f>
        <v/>
      </c>
      <c r="K22" s="29"/>
      <c r="L22" s="40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52" s="2" customFormat="1" ht="6.95" customHeight="1">
      <c r="A23" s="29"/>
      <c r="B23" s="30"/>
      <c r="C23" s="29"/>
      <c r="D23" s="29"/>
      <c r="E23" s="29"/>
      <c r="F23" s="29"/>
      <c r="G23" s="29"/>
      <c r="H23" s="29"/>
      <c r="I23" s="29"/>
      <c r="J23" s="29"/>
      <c r="K23" s="29"/>
      <c r="L23" s="40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52" s="2" customFormat="1" ht="12" customHeight="1">
      <c r="A24" s="29"/>
      <c r="B24" s="30"/>
      <c r="C24" s="29"/>
      <c r="D24" s="24" t="s">
        <v>33</v>
      </c>
      <c r="E24" s="29"/>
      <c r="F24" s="29"/>
      <c r="G24" s="29"/>
      <c r="H24" s="29"/>
      <c r="I24" s="29"/>
      <c r="J24" s="29"/>
      <c r="K24" s="29"/>
      <c r="L24" s="40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52" s="8" customFormat="1" ht="16.5" customHeight="1">
      <c r="A25" s="87"/>
      <c r="B25" s="88"/>
      <c r="C25" s="87"/>
      <c r="D25" s="87"/>
      <c r="E25" s="220" t="s">
        <v>1</v>
      </c>
      <c r="F25" s="220"/>
      <c r="G25" s="220"/>
      <c r="H25" s="220"/>
      <c r="I25" s="87"/>
      <c r="J25" s="87"/>
      <c r="K25" s="87"/>
      <c r="L25" s="89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</row>
    <row r="26" spans="1:52" s="2" customFormat="1" ht="6.95" customHeight="1">
      <c r="A26" s="29"/>
      <c r="B26" s="30"/>
      <c r="C26" s="29"/>
      <c r="D26" s="29"/>
      <c r="E26" s="29"/>
      <c r="F26" s="29"/>
      <c r="G26" s="29"/>
      <c r="H26" s="29"/>
      <c r="I26" s="29"/>
      <c r="J26" s="29"/>
      <c r="K26" s="29"/>
      <c r="L26" s="40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52" s="2" customFormat="1" ht="6.95" customHeight="1">
      <c r="A27" s="29"/>
      <c r="B27" s="30"/>
      <c r="C27" s="29"/>
      <c r="D27" s="64"/>
      <c r="E27" s="64"/>
      <c r="F27" s="64"/>
      <c r="G27" s="64"/>
      <c r="H27" s="64"/>
      <c r="I27" s="64"/>
      <c r="J27" s="64"/>
      <c r="K27" s="64"/>
      <c r="L27" s="40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52" s="2" customFormat="1" ht="14.45" customHeight="1">
      <c r="A28" s="29"/>
      <c r="B28" s="30"/>
      <c r="C28" s="29"/>
      <c r="D28" s="22" t="s">
        <v>82</v>
      </c>
      <c r="E28" s="29"/>
      <c r="F28" s="29"/>
      <c r="G28" s="29"/>
      <c r="H28" s="29"/>
      <c r="I28" s="29"/>
      <c r="J28" s="90">
        <f>J94</f>
        <v>0</v>
      </c>
      <c r="K28" s="29"/>
      <c r="L28" s="40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52" s="2" customFormat="1" ht="14.45" customHeight="1">
      <c r="A29" s="29"/>
      <c r="B29" s="30"/>
      <c r="C29" s="29"/>
      <c r="D29" s="91" t="s">
        <v>83</v>
      </c>
      <c r="E29" s="29"/>
      <c r="F29" s="29"/>
      <c r="G29" s="29"/>
      <c r="H29" s="29"/>
      <c r="I29" s="29"/>
      <c r="J29" s="90">
        <f>J105</f>
        <v>0</v>
      </c>
      <c r="K29" s="29"/>
      <c r="L29" s="92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</row>
    <row r="30" spans="1:52" s="2" customFormat="1" ht="25.35" customHeight="1">
      <c r="A30" s="29"/>
      <c r="B30" s="30"/>
      <c r="C30" s="29"/>
      <c r="D30" s="94" t="s">
        <v>34</v>
      </c>
      <c r="E30" s="29"/>
      <c r="F30" s="29"/>
      <c r="G30" s="29"/>
      <c r="H30" s="29"/>
      <c r="I30" s="29"/>
      <c r="J30" s="69">
        <f>ROUND(J28 + J29, 2)</f>
        <v>0</v>
      </c>
      <c r="K30" s="29"/>
      <c r="L30" s="92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93"/>
      <c r="AU30" s="93"/>
      <c r="AV30" s="93"/>
      <c r="AW30" s="93"/>
      <c r="AX30" s="93"/>
      <c r="AY30" s="93"/>
      <c r="AZ30" s="93"/>
    </row>
    <row r="31" spans="1:52" s="2" customFormat="1" ht="6.95" customHeight="1">
      <c r="A31" s="29"/>
      <c r="B31" s="30"/>
      <c r="C31" s="29"/>
      <c r="D31" s="64"/>
      <c r="E31" s="64"/>
      <c r="F31" s="64"/>
      <c r="G31" s="64"/>
      <c r="H31" s="64"/>
      <c r="I31" s="64"/>
      <c r="J31" s="64"/>
      <c r="K31" s="64"/>
      <c r="L31" s="40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52" s="2" customFormat="1" ht="14.45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4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52" s="2" customFormat="1" ht="14.45" customHeight="1">
      <c r="A33" s="29"/>
      <c r="B33" s="30"/>
      <c r="C33" s="29"/>
      <c r="D33" s="95" t="s">
        <v>38</v>
      </c>
      <c r="E33" s="35" t="s">
        <v>39</v>
      </c>
      <c r="F33" s="96">
        <f>ROUND((SUM(BE105:BE112) + SUM(BE130:BE177)),  2)</f>
        <v>0</v>
      </c>
      <c r="G33" s="93"/>
      <c r="H33" s="93"/>
      <c r="I33" s="97">
        <v>0.2</v>
      </c>
      <c r="J33" s="96">
        <f>ROUND(((SUM(BE105:BE112) + SUM(BE130:BE177))*I33),  2)</f>
        <v>0</v>
      </c>
      <c r="K33" s="29"/>
      <c r="L33" s="92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93"/>
      <c r="AU33" s="93"/>
      <c r="AV33" s="93"/>
      <c r="AW33" s="93"/>
      <c r="AX33" s="93"/>
      <c r="AY33" s="93"/>
      <c r="AZ33" s="93"/>
    </row>
    <row r="34" spans="1:52" s="2" customFormat="1" ht="14.45" customHeight="1">
      <c r="A34" s="29"/>
      <c r="B34" s="30"/>
      <c r="C34" s="29"/>
      <c r="D34" s="29"/>
      <c r="E34" s="35" t="s">
        <v>40</v>
      </c>
      <c r="F34" s="96">
        <f>ROUND((SUM(BF105:BF112) + SUM(BF130:BF177)),  2)</f>
        <v>0</v>
      </c>
      <c r="G34" s="93"/>
      <c r="H34" s="93"/>
      <c r="I34" s="97">
        <v>0.2</v>
      </c>
      <c r="J34" s="96">
        <f>ROUND(((SUM(BF105:BF112) + SUM(BF130:BF177))*I34),  2)</f>
        <v>0</v>
      </c>
      <c r="K34" s="29"/>
      <c r="L34" s="4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52" s="2" customFormat="1" ht="14.45" hidden="1" customHeight="1">
      <c r="A35" s="29"/>
      <c r="B35" s="30"/>
      <c r="C35" s="29"/>
      <c r="D35" s="29"/>
      <c r="E35" s="24" t="s">
        <v>41</v>
      </c>
      <c r="F35" s="98">
        <f>ROUND((SUM(BG105:BG112) + SUM(BG130:BG177)),  2)</f>
        <v>0</v>
      </c>
      <c r="G35" s="29"/>
      <c r="H35" s="29"/>
      <c r="I35" s="99">
        <v>0.2</v>
      </c>
      <c r="J35" s="98">
        <f>0</f>
        <v>0</v>
      </c>
      <c r="K35" s="29"/>
      <c r="L35" s="40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52" s="2" customFormat="1" ht="14.45" hidden="1" customHeight="1">
      <c r="A36" s="29"/>
      <c r="B36" s="30"/>
      <c r="C36" s="29"/>
      <c r="D36" s="29"/>
      <c r="E36" s="24" t="s">
        <v>42</v>
      </c>
      <c r="F36" s="98">
        <f>ROUND((SUM(BH105:BH112) + SUM(BH130:BH177)),  2)</f>
        <v>0</v>
      </c>
      <c r="G36" s="29"/>
      <c r="H36" s="29"/>
      <c r="I36" s="99">
        <v>0.2</v>
      </c>
      <c r="J36" s="98">
        <f>0</f>
        <v>0</v>
      </c>
      <c r="K36" s="29"/>
      <c r="L36" s="40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52" s="2" customFormat="1" ht="14.45" hidden="1" customHeight="1">
      <c r="A37" s="29"/>
      <c r="B37" s="30"/>
      <c r="C37" s="29"/>
      <c r="D37" s="29"/>
      <c r="E37" s="35" t="s">
        <v>43</v>
      </c>
      <c r="F37" s="96">
        <f>ROUND((SUM(BI105:BI112) + SUM(BI130:BI177)),  2)</f>
        <v>0</v>
      </c>
      <c r="G37" s="93"/>
      <c r="H37" s="93"/>
      <c r="I37" s="97">
        <v>0</v>
      </c>
      <c r="J37" s="96">
        <f>0</f>
        <v>0</v>
      </c>
      <c r="K37" s="29"/>
      <c r="L37" s="40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52" s="2" customFormat="1" ht="6.95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40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52" s="2" customFormat="1" ht="25.35" customHeight="1">
      <c r="A39" s="29"/>
      <c r="B39" s="30"/>
      <c r="C39" s="100"/>
      <c r="D39" s="101" t="s">
        <v>44</v>
      </c>
      <c r="E39" s="58"/>
      <c r="F39" s="58"/>
      <c r="G39" s="102" t="s">
        <v>45</v>
      </c>
      <c r="H39" s="103" t="s">
        <v>46</v>
      </c>
      <c r="I39" s="58"/>
      <c r="J39" s="104">
        <f>SUM(J30:J37)</f>
        <v>0</v>
      </c>
      <c r="K39" s="105"/>
      <c r="L39" s="40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52" s="2" customFormat="1" ht="14.45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40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52" s="1" customFormat="1" ht="14.45" customHeight="1">
      <c r="B41" s="17"/>
      <c r="L41" s="17"/>
    </row>
    <row r="42" spans="1:52" s="1" customFormat="1" ht="14.45" customHeight="1">
      <c r="B42" s="17"/>
      <c r="L42" s="17"/>
    </row>
    <row r="43" spans="1:52" s="1" customFormat="1" ht="14.45" customHeight="1">
      <c r="B43" s="17"/>
      <c r="L43" s="17"/>
    </row>
    <row r="44" spans="1:52" s="1" customFormat="1" ht="14.45" customHeight="1">
      <c r="B44" s="17"/>
      <c r="L44" s="17"/>
    </row>
    <row r="45" spans="1:52" s="1" customFormat="1" ht="14.45" customHeight="1">
      <c r="B45" s="17"/>
      <c r="L45" s="17"/>
    </row>
    <row r="46" spans="1:52" s="1" customFormat="1" ht="14.45" customHeight="1">
      <c r="B46" s="17"/>
      <c r="L46" s="17"/>
    </row>
    <row r="47" spans="1:52" s="1" customFormat="1" ht="14.45" customHeight="1">
      <c r="B47" s="17"/>
      <c r="L47" s="17"/>
    </row>
    <row r="48" spans="1:52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40"/>
      <c r="D50" s="41" t="s">
        <v>47</v>
      </c>
      <c r="E50" s="42"/>
      <c r="F50" s="42"/>
      <c r="G50" s="41" t="s">
        <v>48</v>
      </c>
      <c r="H50" s="42"/>
      <c r="I50" s="42"/>
      <c r="J50" s="42"/>
      <c r="K50" s="42"/>
      <c r="L50" s="40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2.75">
      <c r="A61" s="29"/>
      <c r="B61" s="30"/>
      <c r="C61" s="29"/>
      <c r="D61" s="43" t="s">
        <v>49</v>
      </c>
      <c r="E61" s="32"/>
      <c r="F61" s="106" t="s">
        <v>50</v>
      </c>
      <c r="G61" s="43" t="s">
        <v>49</v>
      </c>
      <c r="H61" s="32"/>
      <c r="I61" s="32"/>
      <c r="J61" s="107" t="s">
        <v>50</v>
      </c>
      <c r="K61" s="32"/>
      <c r="L61" s="40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2.75">
      <c r="A65" s="29"/>
      <c r="B65" s="30"/>
      <c r="C65" s="29"/>
      <c r="D65" s="41" t="s">
        <v>51</v>
      </c>
      <c r="E65" s="44"/>
      <c r="F65" s="44"/>
      <c r="G65" s="41" t="s">
        <v>52</v>
      </c>
      <c r="H65" s="44"/>
      <c r="I65" s="44"/>
      <c r="J65" s="44"/>
      <c r="K65" s="44"/>
      <c r="L65" s="40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2.75">
      <c r="A76" s="29"/>
      <c r="B76" s="30"/>
      <c r="C76" s="29"/>
      <c r="D76" s="43" t="s">
        <v>49</v>
      </c>
      <c r="E76" s="32"/>
      <c r="F76" s="106" t="s">
        <v>50</v>
      </c>
      <c r="G76" s="43" t="s">
        <v>49</v>
      </c>
      <c r="H76" s="32"/>
      <c r="I76" s="32"/>
      <c r="J76" s="107" t="s">
        <v>50</v>
      </c>
      <c r="K76" s="32"/>
      <c r="L76" s="40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5" customHeight="1">
      <c r="A77" s="29"/>
      <c r="B77" s="45"/>
      <c r="C77" s="46"/>
      <c r="D77" s="46"/>
      <c r="E77" s="46"/>
      <c r="F77" s="46"/>
      <c r="G77" s="46"/>
      <c r="H77" s="46"/>
      <c r="I77" s="46"/>
      <c r="J77" s="46"/>
      <c r="K77" s="46"/>
      <c r="L77" s="40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5" customHeight="1">
      <c r="A81" s="29"/>
      <c r="B81" s="47"/>
      <c r="C81" s="48"/>
      <c r="D81" s="48"/>
      <c r="E81" s="48"/>
      <c r="F81" s="48"/>
      <c r="G81" s="48"/>
      <c r="H81" s="48"/>
      <c r="I81" s="48"/>
      <c r="J81" s="48"/>
      <c r="K81" s="48"/>
      <c r="L81" s="40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5" customHeight="1">
      <c r="A82" s="29"/>
      <c r="B82" s="30"/>
      <c r="C82" s="18" t="s">
        <v>84</v>
      </c>
      <c r="D82" s="29"/>
      <c r="E82" s="29"/>
      <c r="F82" s="29"/>
      <c r="G82" s="29"/>
      <c r="H82" s="29"/>
      <c r="I82" s="29"/>
      <c r="J82" s="29"/>
      <c r="K82" s="29"/>
      <c r="L82" s="40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40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14</v>
      </c>
      <c r="D84" s="29"/>
      <c r="E84" s="29"/>
      <c r="F84" s="29"/>
      <c r="G84" s="29"/>
      <c r="H84" s="29"/>
      <c r="I84" s="29"/>
      <c r="J84" s="29"/>
      <c r="K84" s="29"/>
      <c r="L84" s="40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197" t="str">
        <f>E7</f>
        <v>Oprava strechy na objekte vrátnice</v>
      </c>
      <c r="F85" s="226"/>
      <c r="G85" s="226"/>
      <c r="H85" s="226"/>
      <c r="I85" s="29"/>
      <c r="J85" s="29"/>
      <c r="K85" s="29"/>
      <c r="L85" s="40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6.95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40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2" customHeight="1">
      <c r="A87" s="29"/>
      <c r="B87" s="30"/>
      <c r="C87" s="24" t="s">
        <v>18</v>
      </c>
      <c r="D87" s="29"/>
      <c r="E87" s="29"/>
      <c r="F87" s="22" t="str">
        <f>F10</f>
        <v xml:space="preserve">Trebišov </v>
      </c>
      <c r="G87" s="29"/>
      <c r="H87" s="29"/>
      <c r="I87" s="24" t="s">
        <v>20</v>
      </c>
      <c r="J87" s="53" t="str">
        <f>IF(J10="","",J10)</f>
        <v>26. 10. 2021</v>
      </c>
      <c r="K87" s="29"/>
      <c r="L87" s="40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40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5.2" customHeight="1">
      <c r="A89" s="29"/>
      <c r="B89" s="30"/>
      <c r="C89" s="24" t="s">
        <v>22</v>
      </c>
      <c r="D89" s="29"/>
      <c r="E89" s="29"/>
      <c r="F89" s="22" t="str">
        <f>E13</f>
        <v>LUMEN - ŠZ, SpS a DSS, Trebišov</v>
      </c>
      <c r="G89" s="29"/>
      <c r="H89" s="29"/>
      <c r="I89" s="24" t="s">
        <v>28</v>
      </c>
      <c r="J89" s="27" t="str">
        <f>E19</f>
        <v xml:space="preserve"> </v>
      </c>
      <c r="K89" s="29"/>
      <c r="L89" s="40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15.2" customHeight="1">
      <c r="A90" s="29"/>
      <c r="B90" s="30"/>
      <c r="C90" s="24" t="s">
        <v>26</v>
      </c>
      <c r="D90" s="29"/>
      <c r="E90" s="29"/>
      <c r="F90" s="22" t="str">
        <f>IF(E16="","",E16)</f>
        <v>Vyplň údaj</v>
      </c>
      <c r="G90" s="29"/>
      <c r="H90" s="29"/>
      <c r="I90" s="24" t="s">
        <v>32</v>
      </c>
      <c r="J90" s="27" t="str">
        <f>E22</f>
        <v xml:space="preserve"> </v>
      </c>
      <c r="K90" s="29"/>
      <c r="L90" s="40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10.35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40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29.25" customHeight="1">
      <c r="A92" s="29"/>
      <c r="B92" s="30"/>
      <c r="C92" s="108" t="s">
        <v>85</v>
      </c>
      <c r="D92" s="100"/>
      <c r="E92" s="100"/>
      <c r="F92" s="100"/>
      <c r="G92" s="100"/>
      <c r="H92" s="100"/>
      <c r="I92" s="100"/>
      <c r="J92" s="109" t="s">
        <v>86</v>
      </c>
      <c r="K92" s="100"/>
      <c r="L92" s="40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40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2.9" customHeight="1">
      <c r="A94" s="29"/>
      <c r="B94" s="30"/>
      <c r="C94" s="110" t="s">
        <v>87</v>
      </c>
      <c r="D94" s="29"/>
      <c r="E94" s="29"/>
      <c r="F94" s="29"/>
      <c r="G94" s="29"/>
      <c r="H94" s="29"/>
      <c r="I94" s="29"/>
      <c r="J94" s="69">
        <f>J130</f>
        <v>0</v>
      </c>
      <c r="K94" s="29"/>
      <c r="L94" s="40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U94" s="14" t="s">
        <v>88</v>
      </c>
    </row>
    <row r="95" spans="1:47" s="9" customFormat="1" ht="24.95" customHeight="1">
      <c r="B95" s="111"/>
      <c r="D95" s="112" t="s">
        <v>89</v>
      </c>
      <c r="E95" s="113"/>
      <c r="F95" s="113"/>
      <c r="G95" s="113"/>
      <c r="H95" s="113"/>
      <c r="I95" s="113"/>
      <c r="J95" s="114">
        <f>J131</f>
        <v>0</v>
      </c>
      <c r="L95" s="111"/>
    </row>
    <row r="96" spans="1:47" s="10" customFormat="1" ht="19.899999999999999" customHeight="1">
      <c r="B96" s="115"/>
      <c r="D96" s="116" t="s">
        <v>90</v>
      </c>
      <c r="E96" s="117"/>
      <c r="F96" s="117"/>
      <c r="G96" s="117"/>
      <c r="H96" s="117"/>
      <c r="I96" s="117"/>
      <c r="J96" s="118">
        <f>J132</f>
        <v>0</v>
      </c>
      <c r="L96" s="115"/>
    </row>
    <row r="97" spans="1:65" s="10" customFormat="1" ht="19.899999999999999" customHeight="1">
      <c r="B97" s="115"/>
      <c r="D97" s="116" t="s">
        <v>91</v>
      </c>
      <c r="E97" s="117"/>
      <c r="F97" s="117"/>
      <c r="G97" s="117"/>
      <c r="H97" s="117"/>
      <c r="I97" s="117"/>
      <c r="J97" s="118">
        <f>J134</f>
        <v>0</v>
      </c>
      <c r="L97" s="115"/>
    </row>
    <row r="98" spans="1:65" s="9" customFormat="1" ht="24.95" customHeight="1">
      <c r="B98" s="111"/>
      <c r="D98" s="112" t="s">
        <v>92</v>
      </c>
      <c r="E98" s="113"/>
      <c r="F98" s="113"/>
      <c r="G98" s="113"/>
      <c r="H98" s="113"/>
      <c r="I98" s="113"/>
      <c r="J98" s="114">
        <f>J136</f>
        <v>0</v>
      </c>
      <c r="L98" s="111"/>
    </row>
    <row r="99" spans="1:65" s="10" customFormat="1" ht="19.899999999999999" customHeight="1">
      <c r="B99" s="115"/>
      <c r="D99" s="116" t="s">
        <v>93</v>
      </c>
      <c r="E99" s="117"/>
      <c r="F99" s="117"/>
      <c r="G99" s="117"/>
      <c r="H99" s="117"/>
      <c r="I99" s="117"/>
      <c r="J99" s="118">
        <f>J137</f>
        <v>0</v>
      </c>
      <c r="L99" s="115"/>
    </row>
    <row r="100" spans="1:65" s="10" customFormat="1" ht="19.899999999999999" customHeight="1">
      <c r="B100" s="115"/>
      <c r="D100" s="116" t="s">
        <v>94</v>
      </c>
      <c r="E100" s="117"/>
      <c r="F100" s="117"/>
      <c r="G100" s="117"/>
      <c r="H100" s="117"/>
      <c r="I100" s="117"/>
      <c r="J100" s="118">
        <f>J155</f>
        <v>0</v>
      </c>
      <c r="L100" s="115"/>
    </row>
    <row r="101" spans="1:65" s="9" customFormat="1" ht="24.95" customHeight="1">
      <c r="B101" s="111"/>
      <c r="D101" s="112" t="s">
        <v>95</v>
      </c>
      <c r="E101" s="113"/>
      <c r="F101" s="113"/>
      <c r="G101" s="113"/>
      <c r="H101" s="113"/>
      <c r="I101" s="113"/>
      <c r="J101" s="114">
        <f>J169</f>
        <v>0</v>
      </c>
      <c r="L101" s="111"/>
    </row>
    <row r="102" spans="1:65" s="10" customFormat="1" ht="19.899999999999999" customHeight="1">
      <c r="B102" s="115"/>
      <c r="D102" s="116" t="s">
        <v>96</v>
      </c>
      <c r="E102" s="117"/>
      <c r="F102" s="117"/>
      <c r="G102" s="117"/>
      <c r="H102" s="117"/>
      <c r="I102" s="117"/>
      <c r="J102" s="118">
        <f>J170</f>
        <v>0</v>
      </c>
      <c r="L102" s="115"/>
    </row>
    <row r="103" spans="1:65" s="2" customFormat="1" ht="21.75" customHeight="1">
      <c r="A103" s="29"/>
      <c r="B103" s="30"/>
      <c r="C103" s="29"/>
      <c r="D103" s="29"/>
      <c r="E103" s="29"/>
      <c r="F103" s="29"/>
      <c r="G103" s="29"/>
      <c r="H103" s="29"/>
      <c r="I103" s="29"/>
      <c r="J103" s="29"/>
      <c r="K103" s="29"/>
      <c r="L103" s="40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</row>
    <row r="104" spans="1:65" s="2" customFormat="1" ht="6.95" customHeight="1">
      <c r="A104" s="29"/>
      <c r="B104" s="30"/>
      <c r="C104" s="29"/>
      <c r="D104" s="29"/>
      <c r="E104" s="29"/>
      <c r="F104" s="29"/>
      <c r="G104" s="29"/>
      <c r="H104" s="29"/>
      <c r="I104" s="29"/>
      <c r="J104" s="29"/>
      <c r="K104" s="29"/>
      <c r="L104" s="40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</row>
    <row r="105" spans="1:65" s="2" customFormat="1" ht="29.25" customHeight="1">
      <c r="A105" s="29"/>
      <c r="B105" s="30"/>
      <c r="C105" s="110" t="s">
        <v>97</v>
      </c>
      <c r="D105" s="29"/>
      <c r="E105" s="29"/>
      <c r="F105" s="29"/>
      <c r="G105" s="29"/>
      <c r="H105" s="29"/>
      <c r="I105" s="29"/>
      <c r="J105" s="119">
        <f>ROUND(J106 + J107 + J108 + J109 + J110 + J111,2)</f>
        <v>0</v>
      </c>
      <c r="K105" s="29"/>
      <c r="L105" s="40"/>
      <c r="N105" s="120" t="s">
        <v>38</v>
      </c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</row>
    <row r="106" spans="1:65" s="2" customFormat="1" ht="18" customHeight="1">
      <c r="A106" s="29"/>
      <c r="B106" s="121"/>
      <c r="C106" s="122"/>
      <c r="D106" s="224" t="s">
        <v>98</v>
      </c>
      <c r="E106" s="225"/>
      <c r="F106" s="225"/>
      <c r="G106" s="122"/>
      <c r="H106" s="122"/>
      <c r="I106" s="122"/>
      <c r="J106" s="124">
        <v>0</v>
      </c>
      <c r="K106" s="122"/>
      <c r="L106" s="125"/>
      <c r="M106" s="126"/>
      <c r="N106" s="127" t="s">
        <v>40</v>
      </c>
      <c r="O106" s="126"/>
      <c r="P106" s="126"/>
      <c r="Q106" s="126"/>
      <c r="R106" s="126"/>
      <c r="S106" s="122"/>
      <c r="T106" s="122"/>
      <c r="U106" s="122"/>
      <c r="V106" s="122"/>
      <c r="W106" s="122"/>
      <c r="X106" s="122"/>
      <c r="Y106" s="122"/>
      <c r="Z106" s="122"/>
      <c r="AA106" s="122"/>
      <c r="AB106" s="122"/>
      <c r="AC106" s="122"/>
      <c r="AD106" s="122"/>
      <c r="AE106" s="122"/>
      <c r="AF106" s="126"/>
      <c r="AG106" s="126"/>
      <c r="AH106" s="126"/>
      <c r="AI106" s="126"/>
      <c r="AJ106" s="126"/>
      <c r="AK106" s="126"/>
      <c r="AL106" s="126"/>
      <c r="AM106" s="126"/>
      <c r="AN106" s="126"/>
      <c r="AO106" s="126"/>
      <c r="AP106" s="126"/>
      <c r="AQ106" s="126"/>
      <c r="AR106" s="126"/>
      <c r="AS106" s="126"/>
      <c r="AT106" s="126"/>
      <c r="AU106" s="126"/>
      <c r="AV106" s="126"/>
      <c r="AW106" s="126"/>
      <c r="AX106" s="126"/>
      <c r="AY106" s="128" t="s">
        <v>99</v>
      </c>
      <c r="AZ106" s="126"/>
      <c r="BA106" s="126"/>
      <c r="BB106" s="126"/>
      <c r="BC106" s="126"/>
      <c r="BD106" s="126"/>
      <c r="BE106" s="129">
        <f t="shared" ref="BE106:BE111" si="0">IF(N106="základná",J106,0)</f>
        <v>0</v>
      </c>
      <c r="BF106" s="129">
        <f t="shared" ref="BF106:BF111" si="1">IF(N106="znížená",J106,0)</f>
        <v>0</v>
      </c>
      <c r="BG106" s="129">
        <f t="shared" ref="BG106:BG111" si="2">IF(N106="zákl. prenesená",J106,0)</f>
        <v>0</v>
      </c>
      <c r="BH106" s="129">
        <f t="shared" ref="BH106:BH111" si="3">IF(N106="zníž. prenesená",J106,0)</f>
        <v>0</v>
      </c>
      <c r="BI106" s="129">
        <f t="shared" ref="BI106:BI111" si="4">IF(N106="nulová",J106,0)</f>
        <v>0</v>
      </c>
      <c r="BJ106" s="128" t="s">
        <v>100</v>
      </c>
      <c r="BK106" s="126"/>
      <c r="BL106" s="126"/>
      <c r="BM106" s="126"/>
    </row>
    <row r="107" spans="1:65" s="2" customFormat="1" ht="18" customHeight="1">
      <c r="A107" s="29"/>
      <c r="B107" s="121"/>
      <c r="C107" s="122"/>
      <c r="D107" s="224" t="s">
        <v>101</v>
      </c>
      <c r="E107" s="225"/>
      <c r="F107" s="225"/>
      <c r="G107" s="122"/>
      <c r="H107" s="122"/>
      <c r="I107" s="122"/>
      <c r="J107" s="124">
        <v>0</v>
      </c>
      <c r="K107" s="122"/>
      <c r="L107" s="125"/>
      <c r="M107" s="126"/>
      <c r="N107" s="127" t="s">
        <v>40</v>
      </c>
      <c r="O107" s="126"/>
      <c r="P107" s="126"/>
      <c r="Q107" s="126"/>
      <c r="R107" s="126"/>
      <c r="S107" s="122"/>
      <c r="T107" s="122"/>
      <c r="U107" s="122"/>
      <c r="V107" s="122"/>
      <c r="W107" s="122"/>
      <c r="X107" s="122"/>
      <c r="Y107" s="122"/>
      <c r="Z107" s="122"/>
      <c r="AA107" s="122"/>
      <c r="AB107" s="122"/>
      <c r="AC107" s="122"/>
      <c r="AD107" s="122"/>
      <c r="AE107" s="122"/>
      <c r="AF107" s="126"/>
      <c r="AG107" s="126"/>
      <c r="AH107" s="126"/>
      <c r="AI107" s="126"/>
      <c r="AJ107" s="126"/>
      <c r="AK107" s="126"/>
      <c r="AL107" s="126"/>
      <c r="AM107" s="126"/>
      <c r="AN107" s="126"/>
      <c r="AO107" s="126"/>
      <c r="AP107" s="126"/>
      <c r="AQ107" s="126"/>
      <c r="AR107" s="126"/>
      <c r="AS107" s="126"/>
      <c r="AT107" s="126"/>
      <c r="AU107" s="126"/>
      <c r="AV107" s="126"/>
      <c r="AW107" s="126"/>
      <c r="AX107" s="126"/>
      <c r="AY107" s="128" t="s">
        <v>99</v>
      </c>
      <c r="AZ107" s="126"/>
      <c r="BA107" s="126"/>
      <c r="BB107" s="126"/>
      <c r="BC107" s="126"/>
      <c r="BD107" s="126"/>
      <c r="BE107" s="129">
        <f t="shared" si="0"/>
        <v>0</v>
      </c>
      <c r="BF107" s="129">
        <f t="shared" si="1"/>
        <v>0</v>
      </c>
      <c r="BG107" s="129">
        <f t="shared" si="2"/>
        <v>0</v>
      </c>
      <c r="BH107" s="129">
        <f t="shared" si="3"/>
        <v>0</v>
      </c>
      <c r="BI107" s="129">
        <f t="shared" si="4"/>
        <v>0</v>
      </c>
      <c r="BJ107" s="128" t="s">
        <v>100</v>
      </c>
      <c r="BK107" s="126"/>
      <c r="BL107" s="126"/>
      <c r="BM107" s="126"/>
    </row>
    <row r="108" spans="1:65" s="2" customFormat="1" ht="18" customHeight="1">
      <c r="A108" s="29"/>
      <c r="B108" s="121"/>
      <c r="C108" s="122"/>
      <c r="D108" s="224" t="s">
        <v>102</v>
      </c>
      <c r="E108" s="225"/>
      <c r="F108" s="225"/>
      <c r="G108" s="122"/>
      <c r="H108" s="122"/>
      <c r="I108" s="122"/>
      <c r="J108" s="124">
        <v>0</v>
      </c>
      <c r="K108" s="122"/>
      <c r="L108" s="125"/>
      <c r="M108" s="126"/>
      <c r="N108" s="127" t="s">
        <v>40</v>
      </c>
      <c r="O108" s="126"/>
      <c r="P108" s="126"/>
      <c r="Q108" s="126"/>
      <c r="R108" s="126"/>
      <c r="S108" s="122"/>
      <c r="T108" s="122"/>
      <c r="U108" s="122"/>
      <c r="V108" s="122"/>
      <c r="W108" s="122"/>
      <c r="X108" s="122"/>
      <c r="Y108" s="122"/>
      <c r="Z108" s="122"/>
      <c r="AA108" s="122"/>
      <c r="AB108" s="122"/>
      <c r="AC108" s="122"/>
      <c r="AD108" s="122"/>
      <c r="AE108" s="122"/>
      <c r="AF108" s="126"/>
      <c r="AG108" s="126"/>
      <c r="AH108" s="126"/>
      <c r="AI108" s="126"/>
      <c r="AJ108" s="126"/>
      <c r="AK108" s="126"/>
      <c r="AL108" s="126"/>
      <c r="AM108" s="126"/>
      <c r="AN108" s="126"/>
      <c r="AO108" s="126"/>
      <c r="AP108" s="126"/>
      <c r="AQ108" s="126"/>
      <c r="AR108" s="126"/>
      <c r="AS108" s="126"/>
      <c r="AT108" s="126"/>
      <c r="AU108" s="126"/>
      <c r="AV108" s="126"/>
      <c r="AW108" s="126"/>
      <c r="AX108" s="126"/>
      <c r="AY108" s="128" t="s">
        <v>99</v>
      </c>
      <c r="AZ108" s="126"/>
      <c r="BA108" s="126"/>
      <c r="BB108" s="126"/>
      <c r="BC108" s="126"/>
      <c r="BD108" s="126"/>
      <c r="BE108" s="129">
        <f t="shared" si="0"/>
        <v>0</v>
      </c>
      <c r="BF108" s="129">
        <f t="shared" si="1"/>
        <v>0</v>
      </c>
      <c r="BG108" s="129">
        <f t="shared" si="2"/>
        <v>0</v>
      </c>
      <c r="BH108" s="129">
        <f t="shared" si="3"/>
        <v>0</v>
      </c>
      <c r="BI108" s="129">
        <f t="shared" si="4"/>
        <v>0</v>
      </c>
      <c r="BJ108" s="128" t="s">
        <v>100</v>
      </c>
      <c r="BK108" s="126"/>
      <c r="BL108" s="126"/>
      <c r="BM108" s="126"/>
    </row>
    <row r="109" spans="1:65" s="2" customFormat="1" ht="18" customHeight="1">
      <c r="A109" s="29"/>
      <c r="B109" s="121"/>
      <c r="C109" s="122"/>
      <c r="D109" s="224" t="s">
        <v>103</v>
      </c>
      <c r="E109" s="225"/>
      <c r="F109" s="225"/>
      <c r="G109" s="122"/>
      <c r="H109" s="122"/>
      <c r="I109" s="122"/>
      <c r="J109" s="124">
        <v>0</v>
      </c>
      <c r="K109" s="122"/>
      <c r="L109" s="125"/>
      <c r="M109" s="126"/>
      <c r="N109" s="127" t="s">
        <v>40</v>
      </c>
      <c r="O109" s="126"/>
      <c r="P109" s="126"/>
      <c r="Q109" s="126"/>
      <c r="R109" s="126"/>
      <c r="S109" s="122"/>
      <c r="T109" s="122"/>
      <c r="U109" s="122"/>
      <c r="V109" s="122"/>
      <c r="W109" s="122"/>
      <c r="X109" s="122"/>
      <c r="Y109" s="122"/>
      <c r="Z109" s="122"/>
      <c r="AA109" s="122"/>
      <c r="AB109" s="122"/>
      <c r="AC109" s="122"/>
      <c r="AD109" s="122"/>
      <c r="AE109" s="122"/>
      <c r="AF109" s="126"/>
      <c r="AG109" s="126"/>
      <c r="AH109" s="126"/>
      <c r="AI109" s="126"/>
      <c r="AJ109" s="126"/>
      <c r="AK109" s="126"/>
      <c r="AL109" s="126"/>
      <c r="AM109" s="126"/>
      <c r="AN109" s="126"/>
      <c r="AO109" s="126"/>
      <c r="AP109" s="126"/>
      <c r="AQ109" s="126"/>
      <c r="AR109" s="126"/>
      <c r="AS109" s="126"/>
      <c r="AT109" s="126"/>
      <c r="AU109" s="126"/>
      <c r="AV109" s="126"/>
      <c r="AW109" s="126"/>
      <c r="AX109" s="126"/>
      <c r="AY109" s="128" t="s">
        <v>99</v>
      </c>
      <c r="AZ109" s="126"/>
      <c r="BA109" s="126"/>
      <c r="BB109" s="126"/>
      <c r="BC109" s="126"/>
      <c r="BD109" s="126"/>
      <c r="BE109" s="129">
        <f t="shared" si="0"/>
        <v>0</v>
      </c>
      <c r="BF109" s="129">
        <f t="shared" si="1"/>
        <v>0</v>
      </c>
      <c r="BG109" s="129">
        <f t="shared" si="2"/>
        <v>0</v>
      </c>
      <c r="BH109" s="129">
        <f t="shared" si="3"/>
        <v>0</v>
      </c>
      <c r="BI109" s="129">
        <f t="shared" si="4"/>
        <v>0</v>
      </c>
      <c r="BJ109" s="128" t="s">
        <v>100</v>
      </c>
      <c r="BK109" s="126"/>
      <c r="BL109" s="126"/>
      <c r="BM109" s="126"/>
    </row>
    <row r="110" spans="1:65" s="2" customFormat="1" ht="18" customHeight="1">
      <c r="A110" s="29"/>
      <c r="B110" s="121"/>
      <c r="C110" s="122"/>
      <c r="D110" s="224" t="s">
        <v>104</v>
      </c>
      <c r="E110" s="225"/>
      <c r="F110" s="225"/>
      <c r="G110" s="122"/>
      <c r="H110" s="122"/>
      <c r="I110" s="122"/>
      <c r="J110" s="124">
        <v>0</v>
      </c>
      <c r="K110" s="122"/>
      <c r="L110" s="125"/>
      <c r="M110" s="126"/>
      <c r="N110" s="127" t="s">
        <v>40</v>
      </c>
      <c r="O110" s="126"/>
      <c r="P110" s="126"/>
      <c r="Q110" s="126"/>
      <c r="R110" s="126"/>
      <c r="S110" s="122"/>
      <c r="T110" s="122"/>
      <c r="U110" s="122"/>
      <c r="V110" s="122"/>
      <c r="W110" s="122"/>
      <c r="X110" s="122"/>
      <c r="Y110" s="122"/>
      <c r="Z110" s="122"/>
      <c r="AA110" s="122"/>
      <c r="AB110" s="122"/>
      <c r="AC110" s="122"/>
      <c r="AD110" s="122"/>
      <c r="AE110" s="122"/>
      <c r="AF110" s="126"/>
      <c r="AG110" s="126"/>
      <c r="AH110" s="126"/>
      <c r="AI110" s="126"/>
      <c r="AJ110" s="126"/>
      <c r="AK110" s="126"/>
      <c r="AL110" s="126"/>
      <c r="AM110" s="126"/>
      <c r="AN110" s="126"/>
      <c r="AO110" s="126"/>
      <c r="AP110" s="126"/>
      <c r="AQ110" s="126"/>
      <c r="AR110" s="126"/>
      <c r="AS110" s="126"/>
      <c r="AT110" s="126"/>
      <c r="AU110" s="126"/>
      <c r="AV110" s="126"/>
      <c r="AW110" s="126"/>
      <c r="AX110" s="126"/>
      <c r="AY110" s="128" t="s">
        <v>99</v>
      </c>
      <c r="AZ110" s="126"/>
      <c r="BA110" s="126"/>
      <c r="BB110" s="126"/>
      <c r="BC110" s="126"/>
      <c r="BD110" s="126"/>
      <c r="BE110" s="129">
        <f t="shared" si="0"/>
        <v>0</v>
      </c>
      <c r="BF110" s="129">
        <f t="shared" si="1"/>
        <v>0</v>
      </c>
      <c r="BG110" s="129">
        <f t="shared" si="2"/>
        <v>0</v>
      </c>
      <c r="BH110" s="129">
        <f t="shared" si="3"/>
        <v>0</v>
      </c>
      <c r="BI110" s="129">
        <f t="shared" si="4"/>
        <v>0</v>
      </c>
      <c r="BJ110" s="128" t="s">
        <v>100</v>
      </c>
      <c r="BK110" s="126"/>
      <c r="BL110" s="126"/>
      <c r="BM110" s="126"/>
    </row>
    <row r="111" spans="1:65" s="2" customFormat="1" ht="18" customHeight="1">
      <c r="A111" s="29"/>
      <c r="B111" s="121"/>
      <c r="C111" s="122"/>
      <c r="D111" s="123" t="s">
        <v>105</v>
      </c>
      <c r="E111" s="122"/>
      <c r="F111" s="122"/>
      <c r="G111" s="122"/>
      <c r="H111" s="122"/>
      <c r="I111" s="122"/>
      <c r="J111" s="124">
        <f>ROUND(J28*T111,2)</f>
        <v>0</v>
      </c>
      <c r="K111" s="122"/>
      <c r="L111" s="125"/>
      <c r="M111" s="126"/>
      <c r="N111" s="127" t="s">
        <v>40</v>
      </c>
      <c r="O111" s="126"/>
      <c r="P111" s="126"/>
      <c r="Q111" s="126"/>
      <c r="R111" s="126"/>
      <c r="S111" s="122"/>
      <c r="T111" s="122"/>
      <c r="U111" s="122"/>
      <c r="V111" s="122"/>
      <c r="W111" s="122"/>
      <c r="X111" s="122"/>
      <c r="Y111" s="122"/>
      <c r="Z111" s="122"/>
      <c r="AA111" s="122"/>
      <c r="AB111" s="122"/>
      <c r="AC111" s="122"/>
      <c r="AD111" s="122"/>
      <c r="AE111" s="122"/>
      <c r="AF111" s="126"/>
      <c r="AG111" s="126"/>
      <c r="AH111" s="126"/>
      <c r="AI111" s="126"/>
      <c r="AJ111" s="126"/>
      <c r="AK111" s="126"/>
      <c r="AL111" s="126"/>
      <c r="AM111" s="126"/>
      <c r="AN111" s="126"/>
      <c r="AO111" s="126"/>
      <c r="AP111" s="126"/>
      <c r="AQ111" s="126"/>
      <c r="AR111" s="126"/>
      <c r="AS111" s="126"/>
      <c r="AT111" s="126"/>
      <c r="AU111" s="126"/>
      <c r="AV111" s="126"/>
      <c r="AW111" s="126"/>
      <c r="AX111" s="126"/>
      <c r="AY111" s="128" t="s">
        <v>106</v>
      </c>
      <c r="AZ111" s="126"/>
      <c r="BA111" s="126"/>
      <c r="BB111" s="126"/>
      <c r="BC111" s="126"/>
      <c r="BD111" s="126"/>
      <c r="BE111" s="129">
        <f t="shared" si="0"/>
        <v>0</v>
      </c>
      <c r="BF111" s="129">
        <f t="shared" si="1"/>
        <v>0</v>
      </c>
      <c r="BG111" s="129">
        <f t="shared" si="2"/>
        <v>0</v>
      </c>
      <c r="BH111" s="129">
        <f t="shared" si="3"/>
        <v>0</v>
      </c>
      <c r="BI111" s="129">
        <f t="shared" si="4"/>
        <v>0</v>
      </c>
      <c r="BJ111" s="128" t="s">
        <v>100</v>
      </c>
      <c r="BK111" s="126"/>
      <c r="BL111" s="126"/>
      <c r="BM111" s="126"/>
    </row>
    <row r="112" spans="1:65" s="2" customFormat="1">
      <c r="A112" s="29"/>
      <c r="B112" s="30"/>
      <c r="C112" s="29"/>
      <c r="D112" s="29"/>
      <c r="E112" s="29"/>
      <c r="F112" s="29"/>
      <c r="G112" s="29"/>
      <c r="H112" s="29"/>
      <c r="I112" s="29"/>
      <c r="J112" s="29"/>
      <c r="K112" s="29"/>
      <c r="L112" s="40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31" s="2" customFormat="1" ht="29.25" customHeight="1">
      <c r="A113" s="29"/>
      <c r="B113" s="30"/>
      <c r="C113" s="130" t="s">
        <v>107</v>
      </c>
      <c r="D113" s="100"/>
      <c r="E113" s="100"/>
      <c r="F113" s="100"/>
      <c r="G113" s="100"/>
      <c r="H113" s="100"/>
      <c r="I113" s="100"/>
      <c r="J113" s="131">
        <f>ROUND(J94+J105,2)</f>
        <v>0</v>
      </c>
      <c r="K113" s="100"/>
      <c r="L113" s="40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31" s="2" customFormat="1" ht="6.95" customHeight="1">
      <c r="A114" s="29"/>
      <c r="B114" s="45"/>
      <c r="C114" s="46"/>
      <c r="D114" s="46"/>
      <c r="E114" s="46"/>
      <c r="F114" s="46"/>
      <c r="G114" s="46"/>
      <c r="H114" s="46"/>
      <c r="I114" s="46"/>
      <c r="J114" s="46"/>
      <c r="K114" s="46"/>
      <c r="L114" s="40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8" spans="1:31" s="2" customFormat="1" ht="6.95" customHeight="1">
      <c r="A118" s="29"/>
      <c r="B118" s="47"/>
      <c r="C118" s="48"/>
      <c r="D118" s="48"/>
      <c r="E118" s="48"/>
      <c r="F118" s="48"/>
      <c r="G118" s="48"/>
      <c r="H118" s="48"/>
      <c r="I118" s="48"/>
      <c r="J118" s="48"/>
      <c r="K118" s="48"/>
      <c r="L118" s="40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31" s="2" customFormat="1" ht="24.95" customHeight="1">
      <c r="A119" s="29"/>
      <c r="B119" s="30"/>
      <c r="C119" s="18" t="s">
        <v>108</v>
      </c>
      <c r="D119" s="29"/>
      <c r="E119" s="29"/>
      <c r="F119" s="29"/>
      <c r="G119" s="29"/>
      <c r="H119" s="29"/>
      <c r="I119" s="29"/>
      <c r="J119" s="29"/>
      <c r="K119" s="29"/>
      <c r="L119" s="40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31" s="2" customFormat="1" ht="6.95" customHeight="1">
      <c r="A120" s="29"/>
      <c r="B120" s="30"/>
      <c r="C120" s="29"/>
      <c r="D120" s="29"/>
      <c r="E120" s="29"/>
      <c r="F120" s="29"/>
      <c r="G120" s="29"/>
      <c r="H120" s="29"/>
      <c r="I120" s="29"/>
      <c r="J120" s="29"/>
      <c r="K120" s="29"/>
      <c r="L120" s="40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31" s="2" customFormat="1" ht="12" customHeight="1">
      <c r="A121" s="29"/>
      <c r="B121" s="30"/>
      <c r="C121" s="24" t="s">
        <v>14</v>
      </c>
      <c r="D121" s="29"/>
      <c r="E121" s="29"/>
      <c r="F121" s="29"/>
      <c r="G121" s="29"/>
      <c r="H121" s="29"/>
      <c r="I121" s="29"/>
      <c r="J121" s="29"/>
      <c r="K121" s="29"/>
      <c r="L121" s="40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31" s="2" customFormat="1" ht="16.5" customHeight="1">
      <c r="A122" s="29"/>
      <c r="B122" s="30"/>
      <c r="C122" s="29"/>
      <c r="D122" s="29"/>
      <c r="E122" s="197" t="str">
        <f>E7</f>
        <v>Oprava strechy na objekte vrátnice</v>
      </c>
      <c r="F122" s="226"/>
      <c r="G122" s="226"/>
      <c r="H122" s="226"/>
      <c r="I122" s="29"/>
      <c r="J122" s="29"/>
      <c r="K122" s="29"/>
      <c r="L122" s="40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</row>
    <row r="123" spans="1:31" s="2" customFormat="1" ht="6.95" customHeight="1">
      <c r="A123" s="29"/>
      <c r="B123" s="30"/>
      <c r="C123" s="29"/>
      <c r="D123" s="29"/>
      <c r="E123" s="29"/>
      <c r="F123" s="29"/>
      <c r="G123" s="29"/>
      <c r="H123" s="29"/>
      <c r="I123" s="29"/>
      <c r="J123" s="29"/>
      <c r="K123" s="29"/>
      <c r="L123" s="40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</row>
    <row r="124" spans="1:31" s="2" customFormat="1" ht="12" customHeight="1">
      <c r="A124" s="29"/>
      <c r="B124" s="30"/>
      <c r="C124" s="24" t="s">
        <v>18</v>
      </c>
      <c r="D124" s="29"/>
      <c r="E124" s="29"/>
      <c r="F124" s="22" t="str">
        <f>F10</f>
        <v xml:space="preserve">Trebišov </v>
      </c>
      <c r="G124" s="29"/>
      <c r="H124" s="29"/>
      <c r="I124" s="24" t="s">
        <v>20</v>
      </c>
      <c r="J124" s="53" t="str">
        <f>IF(J10="","",J10)</f>
        <v>26. 10. 2021</v>
      </c>
      <c r="K124" s="29"/>
      <c r="L124" s="40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</row>
    <row r="125" spans="1:31" s="2" customFormat="1" ht="6.95" customHeight="1">
      <c r="A125" s="29"/>
      <c r="B125" s="30"/>
      <c r="C125" s="29"/>
      <c r="D125" s="29"/>
      <c r="E125" s="29"/>
      <c r="F125" s="29"/>
      <c r="G125" s="29"/>
      <c r="H125" s="29"/>
      <c r="I125" s="29"/>
      <c r="J125" s="29"/>
      <c r="K125" s="29"/>
      <c r="L125" s="40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</row>
    <row r="126" spans="1:31" s="2" customFormat="1" ht="15.2" customHeight="1">
      <c r="A126" s="29"/>
      <c r="B126" s="30"/>
      <c r="C126" s="24" t="s">
        <v>22</v>
      </c>
      <c r="D126" s="29"/>
      <c r="E126" s="29"/>
      <c r="F126" s="22" t="str">
        <f>E13</f>
        <v>LUMEN - ŠZ, SpS a DSS, Trebišov</v>
      </c>
      <c r="G126" s="29"/>
      <c r="H126" s="29"/>
      <c r="I126" s="24" t="s">
        <v>28</v>
      </c>
      <c r="J126" s="27" t="str">
        <f>E19</f>
        <v xml:space="preserve"> </v>
      </c>
      <c r="K126" s="29"/>
      <c r="L126" s="40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</row>
    <row r="127" spans="1:31" s="2" customFormat="1" ht="15.2" customHeight="1">
      <c r="A127" s="29"/>
      <c r="B127" s="30"/>
      <c r="C127" s="24" t="s">
        <v>26</v>
      </c>
      <c r="D127" s="29"/>
      <c r="E127" s="29"/>
      <c r="F127" s="22" t="str">
        <f>IF(E16="","",E16)</f>
        <v>Vyplň údaj</v>
      </c>
      <c r="G127" s="29"/>
      <c r="H127" s="29"/>
      <c r="I127" s="24" t="s">
        <v>32</v>
      </c>
      <c r="J127" s="27" t="str">
        <f>E22</f>
        <v xml:space="preserve"> </v>
      </c>
      <c r="K127" s="29"/>
      <c r="L127" s="40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</row>
    <row r="128" spans="1:31" s="2" customFormat="1" ht="10.35" customHeight="1">
      <c r="A128" s="29"/>
      <c r="B128" s="30"/>
      <c r="C128" s="29"/>
      <c r="D128" s="29"/>
      <c r="E128" s="29"/>
      <c r="F128" s="29"/>
      <c r="G128" s="29"/>
      <c r="H128" s="29"/>
      <c r="I128" s="29"/>
      <c r="J128" s="29"/>
      <c r="K128" s="29"/>
      <c r="L128" s="40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</row>
    <row r="129" spans="1:65" s="11" customFormat="1" ht="29.25" customHeight="1">
      <c r="A129" s="132"/>
      <c r="B129" s="133"/>
      <c r="C129" s="134" t="s">
        <v>109</v>
      </c>
      <c r="D129" s="135" t="s">
        <v>59</v>
      </c>
      <c r="E129" s="135" t="s">
        <v>55</v>
      </c>
      <c r="F129" s="135" t="s">
        <v>56</v>
      </c>
      <c r="G129" s="135" t="s">
        <v>110</v>
      </c>
      <c r="H129" s="135" t="s">
        <v>111</v>
      </c>
      <c r="I129" s="135" t="s">
        <v>112</v>
      </c>
      <c r="J129" s="136" t="s">
        <v>86</v>
      </c>
      <c r="K129" s="137" t="s">
        <v>113</v>
      </c>
      <c r="L129" s="138"/>
      <c r="M129" s="60" t="s">
        <v>1</v>
      </c>
      <c r="N129" s="61" t="s">
        <v>38</v>
      </c>
      <c r="O129" s="61" t="s">
        <v>114</v>
      </c>
      <c r="P129" s="61" t="s">
        <v>115</v>
      </c>
      <c r="Q129" s="61" t="s">
        <v>116</v>
      </c>
      <c r="R129" s="61" t="s">
        <v>117</v>
      </c>
      <c r="S129" s="61" t="s">
        <v>118</v>
      </c>
      <c r="T129" s="62" t="s">
        <v>119</v>
      </c>
      <c r="U129" s="132"/>
      <c r="V129" s="132"/>
      <c r="W129" s="132"/>
      <c r="X129" s="132"/>
      <c r="Y129" s="132"/>
      <c r="Z129" s="132"/>
      <c r="AA129" s="132"/>
      <c r="AB129" s="132"/>
      <c r="AC129" s="132"/>
      <c r="AD129" s="132"/>
      <c r="AE129" s="132"/>
    </row>
    <row r="130" spans="1:65" s="2" customFormat="1" ht="22.9" customHeight="1">
      <c r="A130" s="29"/>
      <c r="B130" s="30"/>
      <c r="C130" s="67" t="s">
        <v>82</v>
      </c>
      <c r="D130" s="29"/>
      <c r="E130" s="29"/>
      <c r="F130" s="29"/>
      <c r="G130" s="29"/>
      <c r="H130" s="29"/>
      <c r="I130" s="29"/>
      <c r="J130" s="139">
        <f>BK130</f>
        <v>0</v>
      </c>
      <c r="K130" s="29"/>
      <c r="L130" s="30"/>
      <c r="M130" s="63"/>
      <c r="N130" s="54"/>
      <c r="O130" s="64"/>
      <c r="P130" s="140">
        <f>P131+P136+P169</f>
        <v>0</v>
      </c>
      <c r="Q130" s="64"/>
      <c r="R130" s="140">
        <f>R131+R136+R169</f>
        <v>2.1170297600000003</v>
      </c>
      <c r="S130" s="64"/>
      <c r="T130" s="141">
        <f>T131+T136+T169</f>
        <v>6.4327569999999996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T130" s="14" t="s">
        <v>73</v>
      </c>
      <c r="AU130" s="14" t="s">
        <v>88</v>
      </c>
      <c r="BK130" s="142">
        <f>BK131+BK136+BK169</f>
        <v>0</v>
      </c>
    </row>
    <row r="131" spans="1:65" s="12" customFormat="1" ht="25.9" customHeight="1">
      <c r="B131" s="143"/>
      <c r="D131" s="144" t="s">
        <v>73</v>
      </c>
      <c r="E131" s="145" t="s">
        <v>120</v>
      </c>
      <c r="F131" s="145" t="s">
        <v>121</v>
      </c>
      <c r="I131" s="146"/>
      <c r="J131" s="147">
        <f>BK131</f>
        <v>0</v>
      </c>
      <c r="L131" s="143"/>
      <c r="M131" s="148"/>
      <c r="N131" s="149"/>
      <c r="O131" s="149"/>
      <c r="P131" s="150">
        <f>P132+P134</f>
        <v>0</v>
      </c>
      <c r="Q131" s="149"/>
      <c r="R131" s="150">
        <f>R132+R134</f>
        <v>1.42536</v>
      </c>
      <c r="S131" s="149"/>
      <c r="T131" s="151">
        <f>T132+T134</f>
        <v>5.3999999999999995</v>
      </c>
      <c r="AR131" s="144" t="s">
        <v>79</v>
      </c>
      <c r="AT131" s="152" t="s">
        <v>73</v>
      </c>
      <c r="AU131" s="152" t="s">
        <v>74</v>
      </c>
      <c r="AY131" s="144" t="s">
        <v>122</v>
      </c>
      <c r="BK131" s="153">
        <f>BK132+BK134</f>
        <v>0</v>
      </c>
    </row>
    <row r="132" spans="1:65" s="12" customFormat="1" ht="22.9" customHeight="1">
      <c r="B132" s="143"/>
      <c r="D132" s="144" t="s">
        <v>73</v>
      </c>
      <c r="E132" s="154" t="s">
        <v>123</v>
      </c>
      <c r="F132" s="154" t="s">
        <v>124</v>
      </c>
      <c r="I132" s="146"/>
      <c r="J132" s="155">
        <f>BK132</f>
        <v>0</v>
      </c>
      <c r="L132" s="143"/>
      <c r="M132" s="148"/>
      <c r="N132" s="149"/>
      <c r="O132" s="149"/>
      <c r="P132" s="150">
        <f>P133</f>
        <v>0</v>
      </c>
      <c r="Q132" s="149"/>
      <c r="R132" s="150">
        <f>R133</f>
        <v>1.42536</v>
      </c>
      <c r="S132" s="149"/>
      <c r="T132" s="151">
        <f>T133</f>
        <v>0</v>
      </c>
      <c r="AR132" s="144" t="s">
        <v>79</v>
      </c>
      <c r="AT132" s="152" t="s">
        <v>73</v>
      </c>
      <c r="AU132" s="152" t="s">
        <v>79</v>
      </c>
      <c r="AY132" s="144" t="s">
        <v>122</v>
      </c>
      <c r="BK132" s="153">
        <f>BK133</f>
        <v>0</v>
      </c>
    </row>
    <row r="133" spans="1:65" s="2" customFormat="1" ht="33" customHeight="1">
      <c r="A133" s="29"/>
      <c r="B133" s="121"/>
      <c r="C133" s="156" t="s">
        <v>79</v>
      </c>
      <c r="D133" s="156" t="s">
        <v>125</v>
      </c>
      <c r="E133" s="157" t="s">
        <v>126</v>
      </c>
      <c r="F133" s="158" t="s">
        <v>127</v>
      </c>
      <c r="G133" s="159" t="s">
        <v>128</v>
      </c>
      <c r="H133" s="160">
        <v>24</v>
      </c>
      <c r="I133" s="161"/>
      <c r="J133" s="160">
        <f>ROUND(I133*H133,3)</f>
        <v>0</v>
      </c>
      <c r="K133" s="162"/>
      <c r="L133" s="30"/>
      <c r="M133" s="163" t="s">
        <v>1</v>
      </c>
      <c r="N133" s="164" t="s">
        <v>40</v>
      </c>
      <c r="O133" s="56"/>
      <c r="P133" s="165">
        <f>O133*H133</f>
        <v>0</v>
      </c>
      <c r="Q133" s="165">
        <v>5.9389999999999998E-2</v>
      </c>
      <c r="R133" s="165">
        <f>Q133*H133</f>
        <v>1.42536</v>
      </c>
      <c r="S133" s="165">
        <v>0</v>
      </c>
      <c r="T133" s="166">
        <f>S133*H133</f>
        <v>0</v>
      </c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R133" s="167" t="s">
        <v>129</v>
      </c>
      <c r="AT133" s="167" t="s">
        <v>125</v>
      </c>
      <c r="AU133" s="167" t="s">
        <v>100</v>
      </c>
      <c r="AY133" s="14" t="s">
        <v>122</v>
      </c>
      <c r="BE133" s="168">
        <f>IF(N133="základná",J133,0)</f>
        <v>0</v>
      </c>
      <c r="BF133" s="168">
        <f>IF(N133="znížená",J133,0)</f>
        <v>0</v>
      </c>
      <c r="BG133" s="168">
        <f>IF(N133="zákl. prenesená",J133,0)</f>
        <v>0</v>
      </c>
      <c r="BH133" s="168">
        <f>IF(N133="zníž. prenesená",J133,0)</f>
        <v>0</v>
      </c>
      <c r="BI133" s="168">
        <f>IF(N133="nulová",J133,0)</f>
        <v>0</v>
      </c>
      <c r="BJ133" s="14" t="s">
        <v>100</v>
      </c>
      <c r="BK133" s="169">
        <f>ROUND(I133*H133,3)</f>
        <v>0</v>
      </c>
      <c r="BL133" s="14" t="s">
        <v>129</v>
      </c>
      <c r="BM133" s="167" t="s">
        <v>130</v>
      </c>
    </row>
    <row r="134" spans="1:65" s="12" customFormat="1" ht="22.9" customHeight="1">
      <c r="B134" s="143"/>
      <c r="D134" s="144" t="s">
        <v>73</v>
      </c>
      <c r="E134" s="154" t="s">
        <v>131</v>
      </c>
      <c r="F134" s="154" t="s">
        <v>132</v>
      </c>
      <c r="I134" s="146"/>
      <c r="J134" s="155">
        <f>BK134</f>
        <v>0</v>
      </c>
      <c r="L134" s="143"/>
      <c r="M134" s="148"/>
      <c r="N134" s="149"/>
      <c r="O134" s="149"/>
      <c r="P134" s="150">
        <f>P135</f>
        <v>0</v>
      </c>
      <c r="Q134" s="149"/>
      <c r="R134" s="150">
        <f>R135</f>
        <v>0</v>
      </c>
      <c r="S134" s="149"/>
      <c r="T134" s="151">
        <f>T135</f>
        <v>5.3999999999999995</v>
      </c>
      <c r="AR134" s="144" t="s">
        <v>79</v>
      </c>
      <c r="AT134" s="152" t="s">
        <v>73</v>
      </c>
      <c r="AU134" s="152" t="s">
        <v>79</v>
      </c>
      <c r="AY134" s="144" t="s">
        <v>122</v>
      </c>
      <c r="BK134" s="153">
        <f>BK135</f>
        <v>0</v>
      </c>
    </row>
    <row r="135" spans="1:65" s="2" customFormat="1" ht="24.2" customHeight="1">
      <c r="A135" s="29"/>
      <c r="B135" s="121"/>
      <c r="C135" s="156" t="s">
        <v>100</v>
      </c>
      <c r="D135" s="156" t="s">
        <v>125</v>
      </c>
      <c r="E135" s="157" t="s">
        <v>133</v>
      </c>
      <c r="F135" s="158" t="s">
        <v>134</v>
      </c>
      <c r="G135" s="159" t="s">
        <v>128</v>
      </c>
      <c r="H135" s="160">
        <v>60</v>
      </c>
      <c r="I135" s="161"/>
      <c r="J135" s="160">
        <f>ROUND(I135*H135,3)</f>
        <v>0</v>
      </c>
      <c r="K135" s="162"/>
      <c r="L135" s="30"/>
      <c r="M135" s="163" t="s">
        <v>1</v>
      </c>
      <c r="N135" s="164" t="s">
        <v>40</v>
      </c>
      <c r="O135" s="56"/>
      <c r="P135" s="165">
        <f>O135*H135</f>
        <v>0</v>
      </c>
      <c r="Q135" s="165">
        <v>0</v>
      </c>
      <c r="R135" s="165">
        <f>Q135*H135</f>
        <v>0</v>
      </c>
      <c r="S135" s="165">
        <v>0.09</v>
      </c>
      <c r="T135" s="166">
        <f>S135*H135</f>
        <v>5.3999999999999995</v>
      </c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R135" s="167" t="s">
        <v>129</v>
      </c>
      <c r="AT135" s="167" t="s">
        <v>125</v>
      </c>
      <c r="AU135" s="167" t="s">
        <v>100</v>
      </c>
      <c r="AY135" s="14" t="s">
        <v>122</v>
      </c>
      <c r="BE135" s="168">
        <f>IF(N135="základná",J135,0)</f>
        <v>0</v>
      </c>
      <c r="BF135" s="168">
        <f>IF(N135="znížená",J135,0)</f>
        <v>0</v>
      </c>
      <c r="BG135" s="168">
        <f>IF(N135="zákl. prenesená",J135,0)</f>
        <v>0</v>
      </c>
      <c r="BH135" s="168">
        <f>IF(N135="zníž. prenesená",J135,0)</f>
        <v>0</v>
      </c>
      <c r="BI135" s="168">
        <f>IF(N135="nulová",J135,0)</f>
        <v>0</v>
      </c>
      <c r="BJ135" s="14" t="s">
        <v>100</v>
      </c>
      <c r="BK135" s="169">
        <f>ROUND(I135*H135,3)</f>
        <v>0</v>
      </c>
      <c r="BL135" s="14" t="s">
        <v>129</v>
      </c>
      <c r="BM135" s="167" t="s">
        <v>135</v>
      </c>
    </row>
    <row r="136" spans="1:65" s="12" customFormat="1" ht="25.9" customHeight="1">
      <c r="B136" s="143"/>
      <c r="D136" s="144" t="s">
        <v>73</v>
      </c>
      <c r="E136" s="145" t="s">
        <v>136</v>
      </c>
      <c r="F136" s="145" t="s">
        <v>137</v>
      </c>
      <c r="I136" s="146"/>
      <c r="J136" s="147">
        <f>BK136</f>
        <v>0</v>
      </c>
      <c r="L136" s="143"/>
      <c r="M136" s="148"/>
      <c r="N136" s="149"/>
      <c r="O136" s="149"/>
      <c r="P136" s="150">
        <f>P137+P155</f>
        <v>0</v>
      </c>
      <c r="Q136" s="149"/>
      <c r="R136" s="150">
        <f>R137+R155</f>
        <v>0.66570176000000014</v>
      </c>
      <c r="S136" s="149"/>
      <c r="T136" s="151">
        <f>T137+T155</f>
        <v>0.99147199999999991</v>
      </c>
      <c r="AR136" s="144" t="s">
        <v>100</v>
      </c>
      <c r="AT136" s="152" t="s">
        <v>73</v>
      </c>
      <c r="AU136" s="152" t="s">
        <v>74</v>
      </c>
      <c r="AY136" s="144" t="s">
        <v>122</v>
      </c>
      <c r="BK136" s="153">
        <f>BK137+BK155</f>
        <v>0</v>
      </c>
    </row>
    <row r="137" spans="1:65" s="12" customFormat="1" ht="22.9" customHeight="1">
      <c r="B137" s="143"/>
      <c r="D137" s="144" t="s">
        <v>73</v>
      </c>
      <c r="E137" s="154" t="s">
        <v>138</v>
      </c>
      <c r="F137" s="154" t="s">
        <v>139</v>
      </c>
      <c r="I137" s="146"/>
      <c r="J137" s="155">
        <f>BK137</f>
        <v>0</v>
      </c>
      <c r="L137" s="143"/>
      <c r="M137" s="148"/>
      <c r="N137" s="149"/>
      <c r="O137" s="149"/>
      <c r="P137" s="150">
        <f>SUM(P138:P154)</f>
        <v>0</v>
      </c>
      <c r="Q137" s="149"/>
      <c r="R137" s="150">
        <f>SUM(R138:R154)</f>
        <v>0.51350726000000013</v>
      </c>
      <c r="S137" s="149"/>
      <c r="T137" s="151">
        <f>SUM(T138:T154)</f>
        <v>0.84</v>
      </c>
      <c r="AR137" s="144" t="s">
        <v>100</v>
      </c>
      <c r="AT137" s="152" t="s">
        <v>73</v>
      </c>
      <c r="AU137" s="152" t="s">
        <v>79</v>
      </c>
      <c r="AY137" s="144" t="s">
        <v>122</v>
      </c>
      <c r="BK137" s="153">
        <f>SUM(BK138:BK154)</f>
        <v>0</v>
      </c>
    </row>
    <row r="138" spans="1:65" s="2" customFormat="1" ht="21.75" customHeight="1">
      <c r="A138" s="29"/>
      <c r="B138" s="121"/>
      <c r="C138" s="156" t="s">
        <v>140</v>
      </c>
      <c r="D138" s="156" t="s">
        <v>125</v>
      </c>
      <c r="E138" s="157" t="s">
        <v>141</v>
      </c>
      <c r="F138" s="158" t="s">
        <v>142</v>
      </c>
      <c r="G138" s="159" t="s">
        <v>128</v>
      </c>
      <c r="H138" s="160">
        <v>60</v>
      </c>
      <c r="I138" s="161"/>
      <c r="J138" s="160">
        <f t="shared" ref="J138:J154" si="5">ROUND(I138*H138,3)</f>
        <v>0</v>
      </c>
      <c r="K138" s="162"/>
      <c r="L138" s="30"/>
      <c r="M138" s="163" t="s">
        <v>1</v>
      </c>
      <c r="N138" s="164" t="s">
        <v>40</v>
      </c>
      <c r="O138" s="56"/>
      <c r="P138" s="165">
        <f t="shared" ref="P138:P154" si="6">O138*H138</f>
        <v>0</v>
      </c>
      <c r="Q138" s="165">
        <v>0</v>
      </c>
      <c r="R138" s="165">
        <f t="shared" ref="R138:R154" si="7">Q138*H138</f>
        <v>0</v>
      </c>
      <c r="S138" s="165">
        <v>0</v>
      </c>
      <c r="T138" s="166">
        <f t="shared" ref="T138:T154" si="8">S138*H138</f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67" t="s">
        <v>143</v>
      </c>
      <c r="AT138" s="167" t="s">
        <v>125</v>
      </c>
      <c r="AU138" s="167" t="s">
        <v>100</v>
      </c>
      <c r="AY138" s="14" t="s">
        <v>122</v>
      </c>
      <c r="BE138" s="168">
        <f t="shared" ref="BE138:BE154" si="9">IF(N138="základná",J138,0)</f>
        <v>0</v>
      </c>
      <c r="BF138" s="168">
        <f t="shared" ref="BF138:BF154" si="10">IF(N138="znížená",J138,0)</f>
        <v>0</v>
      </c>
      <c r="BG138" s="168">
        <f t="shared" ref="BG138:BG154" si="11">IF(N138="zákl. prenesená",J138,0)</f>
        <v>0</v>
      </c>
      <c r="BH138" s="168">
        <f t="shared" ref="BH138:BH154" si="12">IF(N138="zníž. prenesená",J138,0)</f>
        <v>0</v>
      </c>
      <c r="BI138" s="168">
        <f t="shared" ref="BI138:BI154" si="13">IF(N138="nulová",J138,0)</f>
        <v>0</v>
      </c>
      <c r="BJ138" s="14" t="s">
        <v>100</v>
      </c>
      <c r="BK138" s="169">
        <f t="shared" ref="BK138:BK154" si="14">ROUND(I138*H138,3)</f>
        <v>0</v>
      </c>
      <c r="BL138" s="14" t="s">
        <v>143</v>
      </c>
      <c r="BM138" s="167" t="s">
        <v>144</v>
      </c>
    </row>
    <row r="139" spans="1:65" s="2" customFormat="1" ht="24.2" customHeight="1">
      <c r="A139" s="29"/>
      <c r="B139" s="121"/>
      <c r="C139" s="170" t="s">
        <v>129</v>
      </c>
      <c r="D139" s="170" t="s">
        <v>145</v>
      </c>
      <c r="E139" s="171" t="s">
        <v>146</v>
      </c>
      <c r="F139" s="172" t="s">
        <v>147</v>
      </c>
      <c r="G139" s="173" t="s">
        <v>128</v>
      </c>
      <c r="H139" s="174">
        <v>69</v>
      </c>
      <c r="I139" s="175"/>
      <c r="J139" s="174">
        <f t="shared" si="5"/>
        <v>0</v>
      </c>
      <c r="K139" s="176"/>
      <c r="L139" s="177"/>
      <c r="M139" s="178" t="s">
        <v>1</v>
      </c>
      <c r="N139" s="179" t="s">
        <v>40</v>
      </c>
      <c r="O139" s="56"/>
      <c r="P139" s="165">
        <f t="shared" si="6"/>
        <v>0</v>
      </c>
      <c r="Q139" s="165">
        <v>1.9000000000000001E-4</v>
      </c>
      <c r="R139" s="165">
        <f t="shared" si="7"/>
        <v>1.311E-2</v>
      </c>
      <c r="S139" s="165">
        <v>0</v>
      </c>
      <c r="T139" s="166">
        <f t="shared" si="8"/>
        <v>0</v>
      </c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R139" s="167" t="s">
        <v>148</v>
      </c>
      <c r="AT139" s="167" t="s">
        <v>145</v>
      </c>
      <c r="AU139" s="167" t="s">
        <v>100</v>
      </c>
      <c r="AY139" s="14" t="s">
        <v>122</v>
      </c>
      <c r="BE139" s="168">
        <f t="shared" si="9"/>
        <v>0</v>
      </c>
      <c r="BF139" s="168">
        <f t="shared" si="10"/>
        <v>0</v>
      </c>
      <c r="BG139" s="168">
        <f t="shared" si="11"/>
        <v>0</v>
      </c>
      <c r="BH139" s="168">
        <f t="shared" si="12"/>
        <v>0</v>
      </c>
      <c r="BI139" s="168">
        <f t="shared" si="13"/>
        <v>0</v>
      </c>
      <c r="BJ139" s="14" t="s">
        <v>100</v>
      </c>
      <c r="BK139" s="169">
        <f t="shared" si="14"/>
        <v>0</v>
      </c>
      <c r="BL139" s="14" t="s">
        <v>143</v>
      </c>
      <c r="BM139" s="167" t="s">
        <v>149</v>
      </c>
    </row>
    <row r="140" spans="1:65" s="2" customFormat="1" ht="24.2" customHeight="1">
      <c r="A140" s="29"/>
      <c r="B140" s="121"/>
      <c r="C140" s="156" t="s">
        <v>150</v>
      </c>
      <c r="D140" s="156" t="s">
        <v>125</v>
      </c>
      <c r="E140" s="157" t="s">
        <v>151</v>
      </c>
      <c r="F140" s="158" t="s">
        <v>152</v>
      </c>
      <c r="G140" s="159" t="s">
        <v>128</v>
      </c>
      <c r="H140" s="160">
        <v>60</v>
      </c>
      <c r="I140" s="161"/>
      <c r="J140" s="160">
        <f t="shared" si="5"/>
        <v>0</v>
      </c>
      <c r="K140" s="162"/>
      <c r="L140" s="30"/>
      <c r="M140" s="163" t="s">
        <v>1</v>
      </c>
      <c r="N140" s="164" t="s">
        <v>40</v>
      </c>
      <c r="O140" s="56"/>
      <c r="P140" s="165">
        <f t="shared" si="6"/>
        <v>0</v>
      </c>
      <c r="Q140" s="165">
        <v>0</v>
      </c>
      <c r="R140" s="165">
        <f t="shared" si="7"/>
        <v>0</v>
      </c>
      <c r="S140" s="165">
        <v>1.4E-2</v>
      </c>
      <c r="T140" s="166">
        <f t="shared" si="8"/>
        <v>0.84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67" t="s">
        <v>143</v>
      </c>
      <c r="AT140" s="167" t="s">
        <v>125</v>
      </c>
      <c r="AU140" s="167" t="s">
        <v>100</v>
      </c>
      <c r="AY140" s="14" t="s">
        <v>122</v>
      </c>
      <c r="BE140" s="168">
        <f t="shared" si="9"/>
        <v>0</v>
      </c>
      <c r="BF140" s="168">
        <f t="shared" si="10"/>
        <v>0</v>
      </c>
      <c r="BG140" s="168">
        <f t="shared" si="11"/>
        <v>0</v>
      </c>
      <c r="BH140" s="168">
        <f t="shared" si="12"/>
        <v>0</v>
      </c>
      <c r="BI140" s="168">
        <f t="shared" si="13"/>
        <v>0</v>
      </c>
      <c r="BJ140" s="14" t="s">
        <v>100</v>
      </c>
      <c r="BK140" s="169">
        <f t="shared" si="14"/>
        <v>0</v>
      </c>
      <c r="BL140" s="14" t="s">
        <v>143</v>
      </c>
      <c r="BM140" s="167" t="s">
        <v>153</v>
      </c>
    </row>
    <row r="141" spans="1:65" s="2" customFormat="1" ht="37.9" customHeight="1">
      <c r="A141" s="29"/>
      <c r="B141" s="121"/>
      <c r="C141" s="156" t="s">
        <v>123</v>
      </c>
      <c r="D141" s="156" t="s">
        <v>125</v>
      </c>
      <c r="E141" s="157" t="s">
        <v>154</v>
      </c>
      <c r="F141" s="158" t="s">
        <v>155</v>
      </c>
      <c r="G141" s="159" t="s">
        <v>128</v>
      </c>
      <c r="H141" s="160">
        <v>60</v>
      </c>
      <c r="I141" s="161"/>
      <c r="J141" s="160">
        <f t="shared" si="5"/>
        <v>0</v>
      </c>
      <c r="K141" s="162"/>
      <c r="L141" s="30"/>
      <c r="M141" s="163" t="s">
        <v>1</v>
      </c>
      <c r="N141" s="164" t="s">
        <v>40</v>
      </c>
      <c r="O141" s="56"/>
      <c r="P141" s="165">
        <f t="shared" si="6"/>
        <v>0</v>
      </c>
      <c r="Q141" s="165">
        <v>0</v>
      </c>
      <c r="R141" s="165">
        <f t="shared" si="7"/>
        <v>0</v>
      </c>
      <c r="S141" s="165">
        <v>0</v>
      </c>
      <c r="T141" s="166">
        <f t="shared" si="8"/>
        <v>0</v>
      </c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R141" s="167" t="s">
        <v>143</v>
      </c>
      <c r="AT141" s="167" t="s">
        <v>125</v>
      </c>
      <c r="AU141" s="167" t="s">
        <v>100</v>
      </c>
      <c r="AY141" s="14" t="s">
        <v>122</v>
      </c>
      <c r="BE141" s="168">
        <f t="shared" si="9"/>
        <v>0</v>
      </c>
      <c r="BF141" s="168">
        <f t="shared" si="10"/>
        <v>0</v>
      </c>
      <c r="BG141" s="168">
        <f t="shared" si="11"/>
        <v>0</v>
      </c>
      <c r="BH141" s="168">
        <f t="shared" si="12"/>
        <v>0</v>
      </c>
      <c r="BI141" s="168">
        <f t="shared" si="13"/>
        <v>0</v>
      </c>
      <c r="BJ141" s="14" t="s">
        <v>100</v>
      </c>
      <c r="BK141" s="169">
        <f t="shared" si="14"/>
        <v>0</v>
      </c>
      <c r="BL141" s="14" t="s">
        <v>143</v>
      </c>
      <c r="BM141" s="167" t="s">
        <v>156</v>
      </c>
    </row>
    <row r="142" spans="1:65" s="2" customFormat="1" ht="24.2" customHeight="1">
      <c r="A142" s="29"/>
      <c r="B142" s="121"/>
      <c r="C142" s="170" t="s">
        <v>157</v>
      </c>
      <c r="D142" s="170" t="s">
        <v>145</v>
      </c>
      <c r="E142" s="171" t="s">
        <v>158</v>
      </c>
      <c r="F142" s="172" t="s">
        <v>159</v>
      </c>
      <c r="G142" s="173" t="s">
        <v>128</v>
      </c>
      <c r="H142" s="174">
        <v>69</v>
      </c>
      <c r="I142" s="175"/>
      <c r="J142" s="174">
        <f t="shared" si="5"/>
        <v>0</v>
      </c>
      <c r="K142" s="176"/>
      <c r="L142" s="177"/>
      <c r="M142" s="178" t="s">
        <v>1</v>
      </c>
      <c r="N142" s="179" t="s">
        <v>40</v>
      </c>
      <c r="O142" s="56"/>
      <c r="P142" s="165">
        <f t="shared" si="6"/>
        <v>0</v>
      </c>
      <c r="Q142" s="165">
        <v>1.9E-3</v>
      </c>
      <c r="R142" s="165">
        <f t="shared" si="7"/>
        <v>0.13109999999999999</v>
      </c>
      <c r="S142" s="165">
        <v>0</v>
      </c>
      <c r="T142" s="166">
        <f t="shared" si="8"/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67" t="s">
        <v>148</v>
      </c>
      <c r="AT142" s="167" t="s">
        <v>145</v>
      </c>
      <c r="AU142" s="167" t="s">
        <v>100</v>
      </c>
      <c r="AY142" s="14" t="s">
        <v>122</v>
      </c>
      <c r="BE142" s="168">
        <f t="shared" si="9"/>
        <v>0</v>
      </c>
      <c r="BF142" s="168">
        <f t="shared" si="10"/>
        <v>0</v>
      </c>
      <c r="BG142" s="168">
        <f t="shared" si="11"/>
        <v>0</v>
      </c>
      <c r="BH142" s="168">
        <f t="shared" si="12"/>
        <v>0</v>
      </c>
      <c r="BI142" s="168">
        <f t="shared" si="13"/>
        <v>0</v>
      </c>
      <c r="BJ142" s="14" t="s">
        <v>100</v>
      </c>
      <c r="BK142" s="169">
        <f t="shared" si="14"/>
        <v>0</v>
      </c>
      <c r="BL142" s="14" t="s">
        <v>143</v>
      </c>
      <c r="BM142" s="167" t="s">
        <v>160</v>
      </c>
    </row>
    <row r="143" spans="1:65" s="2" customFormat="1" ht="16.5" customHeight="1">
      <c r="A143" s="29"/>
      <c r="B143" s="121"/>
      <c r="C143" s="170" t="s">
        <v>161</v>
      </c>
      <c r="D143" s="170" t="s">
        <v>145</v>
      </c>
      <c r="E143" s="171" t="s">
        <v>162</v>
      </c>
      <c r="F143" s="172" t="s">
        <v>163</v>
      </c>
      <c r="G143" s="173" t="s">
        <v>164</v>
      </c>
      <c r="H143" s="174">
        <v>188.4</v>
      </c>
      <c r="I143" s="175"/>
      <c r="J143" s="174">
        <f t="shared" si="5"/>
        <v>0</v>
      </c>
      <c r="K143" s="176"/>
      <c r="L143" s="177"/>
      <c r="M143" s="178" t="s">
        <v>1</v>
      </c>
      <c r="N143" s="179" t="s">
        <v>40</v>
      </c>
      <c r="O143" s="56"/>
      <c r="P143" s="165">
        <f t="shared" si="6"/>
        <v>0</v>
      </c>
      <c r="Q143" s="165">
        <v>3.5E-4</v>
      </c>
      <c r="R143" s="165">
        <f t="shared" si="7"/>
        <v>6.5939999999999999E-2</v>
      </c>
      <c r="S143" s="165">
        <v>0</v>
      </c>
      <c r="T143" s="166">
        <f t="shared" si="8"/>
        <v>0</v>
      </c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R143" s="167" t="s">
        <v>148</v>
      </c>
      <c r="AT143" s="167" t="s">
        <v>145</v>
      </c>
      <c r="AU143" s="167" t="s">
        <v>100</v>
      </c>
      <c r="AY143" s="14" t="s">
        <v>122</v>
      </c>
      <c r="BE143" s="168">
        <f t="shared" si="9"/>
        <v>0</v>
      </c>
      <c r="BF143" s="168">
        <f t="shared" si="10"/>
        <v>0</v>
      </c>
      <c r="BG143" s="168">
        <f t="shared" si="11"/>
        <v>0</v>
      </c>
      <c r="BH143" s="168">
        <f t="shared" si="12"/>
        <v>0</v>
      </c>
      <c r="BI143" s="168">
        <f t="shared" si="13"/>
        <v>0</v>
      </c>
      <c r="BJ143" s="14" t="s">
        <v>100</v>
      </c>
      <c r="BK143" s="169">
        <f t="shared" si="14"/>
        <v>0</v>
      </c>
      <c r="BL143" s="14" t="s">
        <v>143</v>
      </c>
      <c r="BM143" s="167" t="s">
        <v>165</v>
      </c>
    </row>
    <row r="144" spans="1:65" s="2" customFormat="1" ht="37.9" customHeight="1">
      <c r="A144" s="29"/>
      <c r="B144" s="121"/>
      <c r="C144" s="156" t="s">
        <v>131</v>
      </c>
      <c r="D144" s="156" t="s">
        <v>125</v>
      </c>
      <c r="E144" s="157" t="s">
        <v>166</v>
      </c>
      <c r="F144" s="158" t="s">
        <v>167</v>
      </c>
      <c r="G144" s="159" t="s">
        <v>168</v>
      </c>
      <c r="H144" s="160">
        <v>22.15</v>
      </c>
      <c r="I144" s="161"/>
      <c r="J144" s="160">
        <f t="shared" si="5"/>
        <v>0</v>
      </c>
      <c r="K144" s="162"/>
      <c r="L144" s="30"/>
      <c r="M144" s="163" t="s">
        <v>1</v>
      </c>
      <c r="N144" s="164" t="s">
        <v>40</v>
      </c>
      <c r="O144" s="56"/>
      <c r="P144" s="165">
        <f t="shared" si="6"/>
        <v>0</v>
      </c>
      <c r="Q144" s="165">
        <v>3.0000000000000001E-5</v>
      </c>
      <c r="R144" s="165">
        <f t="shared" si="7"/>
        <v>6.6449999999999994E-4</v>
      </c>
      <c r="S144" s="165">
        <v>0</v>
      </c>
      <c r="T144" s="166">
        <f t="shared" si="8"/>
        <v>0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R144" s="167" t="s">
        <v>143</v>
      </c>
      <c r="AT144" s="167" t="s">
        <v>125</v>
      </c>
      <c r="AU144" s="167" t="s">
        <v>100</v>
      </c>
      <c r="AY144" s="14" t="s">
        <v>122</v>
      </c>
      <c r="BE144" s="168">
        <f t="shared" si="9"/>
        <v>0</v>
      </c>
      <c r="BF144" s="168">
        <f t="shared" si="10"/>
        <v>0</v>
      </c>
      <c r="BG144" s="168">
        <f t="shared" si="11"/>
        <v>0</v>
      </c>
      <c r="BH144" s="168">
        <f t="shared" si="12"/>
        <v>0</v>
      </c>
      <c r="BI144" s="168">
        <f t="shared" si="13"/>
        <v>0</v>
      </c>
      <c r="BJ144" s="14" t="s">
        <v>100</v>
      </c>
      <c r="BK144" s="169">
        <f t="shared" si="14"/>
        <v>0</v>
      </c>
      <c r="BL144" s="14" t="s">
        <v>143</v>
      </c>
      <c r="BM144" s="167" t="s">
        <v>169</v>
      </c>
    </row>
    <row r="145" spans="1:65" s="2" customFormat="1" ht="16.5" customHeight="1">
      <c r="A145" s="29"/>
      <c r="B145" s="121"/>
      <c r="C145" s="170" t="s">
        <v>170</v>
      </c>
      <c r="D145" s="170" t="s">
        <v>145</v>
      </c>
      <c r="E145" s="171" t="s">
        <v>162</v>
      </c>
      <c r="F145" s="172" t="s">
        <v>163</v>
      </c>
      <c r="G145" s="173" t="s">
        <v>164</v>
      </c>
      <c r="H145" s="174">
        <v>177.2</v>
      </c>
      <c r="I145" s="175"/>
      <c r="J145" s="174">
        <f t="shared" si="5"/>
        <v>0</v>
      </c>
      <c r="K145" s="176"/>
      <c r="L145" s="177"/>
      <c r="M145" s="178" t="s">
        <v>1</v>
      </c>
      <c r="N145" s="179" t="s">
        <v>40</v>
      </c>
      <c r="O145" s="56"/>
      <c r="P145" s="165">
        <f t="shared" si="6"/>
        <v>0</v>
      </c>
      <c r="Q145" s="165">
        <v>3.5E-4</v>
      </c>
      <c r="R145" s="165">
        <f t="shared" si="7"/>
        <v>6.2019999999999999E-2</v>
      </c>
      <c r="S145" s="165">
        <v>0</v>
      </c>
      <c r="T145" s="166">
        <f t="shared" si="8"/>
        <v>0</v>
      </c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R145" s="167" t="s">
        <v>148</v>
      </c>
      <c r="AT145" s="167" t="s">
        <v>145</v>
      </c>
      <c r="AU145" s="167" t="s">
        <v>100</v>
      </c>
      <c r="AY145" s="14" t="s">
        <v>122</v>
      </c>
      <c r="BE145" s="168">
        <f t="shared" si="9"/>
        <v>0</v>
      </c>
      <c r="BF145" s="168">
        <f t="shared" si="10"/>
        <v>0</v>
      </c>
      <c r="BG145" s="168">
        <f t="shared" si="11"/>
        <v>0</v>
      </c>
      <c r="BH145" s="168">
        <f t="shared" si="12"/>
        <v>0</v>
      </c>
      <c r="BI145" s="168">
        <f t="shared" si="13"/>
        <v>0</v>
      </c>
      <c r="BJ145" s="14" t="s">
        <v>100</v>
      </c>
      <c r="BK145" s="169">
        <f t="shared" si="14"/>
        <v>0</v>
      </c>
      <c r="BL145" s="14" t="s">
        <v>143</v>
      </c>
      <c r="BM145" s="167" t="s">
        <v>171</v>
      </c>
    </row>
    <row r="146" spans="1:65" s="2" customFormat="1" ht="37.9" customHeight="1">
      <c r="A146" s="29"/>
      <c r="B146" s="121"/>
      <c r="C146" s="156" t="s">
        <v>172</v>
      </c>
      <c r="D146" s="156" t="s">
        <v>125</v>
      </c>
      <c r="E146" s="157" t="s">
        <v>173</v>
      </c>
      <c r="F146" s="158" t="s">
        <v>174</v>
      </c>
      <c r="G146" s="159" t="s">
        <v>168</v>
      </c>
      <c r="H146" s="160">
        <v>12.35</v>
      </c>
      <c r="I146" s="161"/>
      <c r="J146" s="160">
        <f t="shared" si="5"/>
        <v>0</v>
      </c>
      <c r="K146" s="162"/>
      <c r="L146" s="30"/>
      <c r="M146" s="163" t="s">
        <v>1</v>
      </c>
      <c r="N146" s="164" t="s">
        <v>40</v>
      </c>
      <c r="O146" s="56"/>
      <c r="P146" s="165">
        <f t="shared" si="6"/>
        <v>0</v>
      </c>
      <c r="Q146" s="165">
        <v>2.3000000000000001E-4</v>
      </c>
      <c r="R146" s="165">
        <f t="shared" si="7"/>
        <v>2.8405000000000001E-3</v>
      </c>
      <c r="S146" s="165">
        <v>0</v>
      </c>
      <c r="T146" s="166">
        <f t="shared" si="8"/>
        <v>0</v>
      </c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R146" s="167" t="s">
        <v>143</v>
      </c>
      <c r="AT146" s="167" t="s">
        <v>125</v>
      </c>
      <c r="AU146" s="167" t="s">
        <v>100</v>
      </c>
      <c r="AY146" s="14" t="s">
        <v>122</v>
      </c>
      <c r="BE146" s="168">
        <f t="shared" si="9"/>
        <v>0</v>
      </c>
      <c r="BF146" s="168">
        <f t="shared" si="10"/>
        <v>0</v>
      </c>
      <c r="BG146" s="168">
        <f t="shared" si="11"/>
        <v>0</v>
      </c>
      <c r="BH146" s="168">
        <f t="shared" si="12"/>
        <v>0</v>
      </c>
      <c r="BI146" s="168">
        <f t="shared" si="13"/>
        <v>0</v>
      </c>
      <c r="BJ146" s="14" t="s">
        <v>100</v>
      </c>
      <c r="BK146" s="169">
        <f t="shared" si="14"/>
        <v>0</v>
      </c>
      <c r="BL146" s="14" t="s">
        <v>143</v>
      </c>
      <c r="BM146" s="167" t="s">
        <v>175</v>
      </c>
    </row>
    <row r="147" spans="1:65" s="2" customFormat="1" ht="16.5" customHeight="1">
      <c r="A147" s="29"/>
      <c r="B147" s="121"/>
      <c r="C147" s="170" t="s">
        <v>176</v>
      </c>
      <c r="D147" s="170" t="s">
        <v>145</v>
      </c>
      <c r="E147" s="171" t="s">
        <v>162</v>
      </c>
      <c r="F147" s="172" t="s">
        <v>163</v>
      </c>
      <c r="G147" s="173" t="s">
        <v>164</v>
      </c>
      <c r="H147" s="174">
        <v>98.8</v>
      </c>
      <c r="I147" s="175"/>
      <c r="J147" s="174">
        <f t="shared" si="5"/>
        <v>0</v>
      </c>
      <c r="K147" s="176"/>
      <c r="L147" s="177"/>
      <c r="M147" s="178" t="s">
        <v>1</v>
      </c>
      <c r="N147" s="179" t="s">
        <v>40</v>
      </c>
      <c r="O147" s="56"/>
      <c r="P147" s="165">
        <f t="shared" si="6"/>
        <v>0</v>
      </c>
      <c r="Q147" s="165">
        <v>3.5E-4</v>
      </c>
      <c r="R147" s="165">
        <f t="shared" si="7"/>
        <v>3.458E-2</v>
      </c>
      <c r="S147" s="165">
        <v>0</v>
      </c>
      <c r="T147" s="166">
        <f t="shared" si="8"/>
        <v>0</v>
      </c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R147" s="167" t="s">
        <v>148</v>
      </c>
      <c r="AT147" s="167" t="s">
        <v>145</v>
      </c>
      <c r="AU147" s="167" t="s">
        <v>100</v>
      </c>
      <c r="AY147" s="14" t="s">
        <v>122</v>
      </c>
      <c r="BE147" s="168">
        <f t="shared" si="9"/>
        <v>0</v>
      </c>
      <c r="BF147" s="168">
        <f t="shared" si="10"/>
        <v>0</v>
      </c>
      <c r="BG147" s="168">
        <f t="shared" si="11"/>
        <v>0</v>
      </c>
      <c r="BH147" s="168">
        <f t="shared" si="12"/>
        <v>0</v>
      </c>
      <c r="BI147" s="168">
        <f t="shared" si="13"/>
        <v>0</v>
      </c>
      <c r="BJ147" s="14" t="s">
        <v>100</v>
      </c>
      <c r="BK147" s="169">
        <f t="shared" si="14"/>
        <v>0</v>
      </c>
      <c r="BL147" s="14" t="s">
        <v>143</v>
      </c>
      <c r="BM147" s="167" t="s">
        <v>177</v>
      </c>
    </row>
    <row r="148" spans="1:65" s="2" customFormat="1" ht="24.2" customHeight="1">
      <c r="A148" s="29"/>
      <c r="B148" s="121"/>
      <c r="C148" s="156" t="s">
        <v>178</v>
      </c>
      <c r="D148" s="156" t="s">
        <v>125</v>
      </c>
      <c r="E148" s="157" t="s">
        <v>179</v>
      </c>
      <c r="F148" s="158" t="s">
        <v>180</v>
      </c>
      <c r="G148" s="159" t="s">
        <v>164</v>
      </c>
      <c r="H148" s="160">
        <v>42</v>
      </c>
      <c r="I148" s="161"/>
      <c r="J148" s="160">
        <f t="shared" si="5"/>
        <v>0</v>
      </c>
      <c r="K148" s="162"/>
      <c r="L148" s="30"/>
      <c r="M148" s="163" t="s">
        <v>1</v>
      </c>
      <c r="N148" s="164" t="s">
        <v>40</v>
      </c>
      <c r="O148" s="56"/>
      <c r="P148" s="165">
        <f t="shared" si="6"/>
        <v>0</v>
      </c>
      <c r="Q148" s="165">
        <v>0</v>
      </c>
      <c r="R148" s="165">
        <f t="shared" si="7"/>
        <v>0</v>
      </c>
      <c r="S148" s="165">
        <v>0</v>
      </c>
      <c r="T148" s="166">
        <f t="shared" si="8"/>
        <v>0</v>
      </c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R148" s="167" t="s">
        <v>143</v>
      </c>
      <c r="AT148" s="167" t="s">
        <v>125</v>
      </c>
      <c r="AU148" s="167" t="s">
        <v>100</v>
      </c>
      <c r="AY148" s="14" t="s">
        <v>122</v>
      </c>
      <c r="BE148" s="168">
        <f t="shared" si="9"/>
        <v>0</v>
      </c>
      <c r="BF148" s="168">
        <f t="shared" si="10"/>
        <v>0</v>
      </c>
      <c r="BG148" s="168">
        <f t="shared" si="11"/>
        <v>0</v>
      </c>
      <c r="BH148" s="168">
        <f t="shared" si="12"/>
        <v>0</v>
      </c>
      <c r="BI148" s="168">
        <f t="shared" si="13"/>
        <v>0</v>
      </c>
      <c r="BJ148" s="14" t="s">
        <v>100</v>
      </c>
      <c r="BK148" s="169">
        <f t="shared" si="14"/>
        <v>0</v>
      </c>
      <c r="BL148" s="14" t="s">
        <v>143</v>
      </c>
      <c r="BM148" s="167" t="s">
        <v>181</v>
      </c>
    </row>
    <row r="149" spans="1:65" s="2" customFormat="1" ht="24.2" customHeight="1">
      <c r="A149" s="29"/>
      <c r="B149" s="121"/>
      <c r="C149" s="170" t="s">
        <v>182</v>
      </c>
      <c r="D149" s="170" t="s">
        <v>145</v>
      </c>
      <c r="E149" s="171" t="s">
        <v>183</v>
      </c>
      <c r="F149" s="172" t="s">
        <v>184</v>
      </c>
      <c r="G149" s="173" t="s">
        <v>128</v>
      </c>
      <c r="H149" s="174">
        <v>7.56</v>
      </c>
      <c r="I149" s="175"/>
      <c r="J149" s="174">
        <f t="shared" si="5"/>
        <v>0</v>
      </c>
      <c r="K149" s="176"/>
      <c r="L149" s="177"/>
      <c r="M149" s="178" t="s">
        <v>1</v>
      </c>
      <c r="N149" s="179" t="s">
        <v>40</v>
      </c>
      <c r="O149" s="56"/>
      <c r="P149" s="165">
        <f t="shared" si="6"/>
        <v>0</v>
      </c>
      <c r="Q149" s="165">
        <v>2.5400000000000002E-3</v>
      </c>
      <c r="R149" s="165">
        <f t="shared" si="7"/>
        <v>1.9202400000000001E-2</v>
      </c>
      <c r="S149" s="165">
        <v>0</v>
      </c>
      <c r="T149" s="166">
        <f t="shared" si="8"/>
        <v>0</v>
      </c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R149" s="167" t="s">
        <v>148</v>
      </c>
      <c r="AT149" s="167" t="s">
        <v>145</v>
      </c>
      <c r="AU149" s="167" t="s">
        <v>100</v>
      </c>
      <c r="AY149" s="14" t="s">
        <v>122</v>
      </c>
      <c r="BE149" s="168">
        <f t="shared" si="9"/>
        <v>0</v>
      </c>
      <c r="BF149" s="168">
        <f t="shared" si="10"/>
        <v>0</v>
      </c>
      <c r="BG149" s="168">
        <f t="shared" si="11"/>
        <v>0</v>
      </c>
      <c r="BH149" s="168">
        <f t="shared" si="12"/>
        <v>0</v>
      </c>
      <c r="BI149" s="168">
        <f t="shared" si="13"/>
        <v>0</v>
      </c>
      <c r="BJ149" s="14" t="s">
        <v>100</v>
      </c>
      <c r="BK149" s="169">
        <f t="shared" si="14"/>
        <v>0</v>
      </c>
      <c r="BL149" s="14" t="s">
        <v>143</v>
      </c>
      <c r="BM149" s="167" t="s">
        <v>185</v>
      </c>
    </row>
    <row r="150" spans="1:65" s="2" customFormat="1" ht="16.5" customHeight="1">
      <c r="A150" s="29"/>
      <c r="B150" s="121"/>
      <c r="C150" s="170" t="s">
        <v>186</v>
      </c>
      <c r="D150" s="170" t="s">
        <v>145</v>
      </c>
      <c r="E150" s="171" t="s">
        <v>187</v>
      </c>
      <c r="F150" s="172" t="s">
        <v>188</v>
      </c>
      <c r="G150" s="173" t="s">
        <v>164</v>
      </c>
      <c r="H150" s="174">
        <v>42</v>
      </c>
      <c r="I150" s="175"/>
      <c r="J150" s="174">
        <f t="shared" si="5"/>
        <v>0</v>
      </c>
      <c r="K150" s="176"/>
      <c r="L150" s="177"/>
      <c r="M150" s="178" t="s">
        <v>1</v>
      </c>
      <c r="N150" s="179" t="s">
        <v>40</v>
      </c>
      <c r="O150" s="56"/>
      <c r="P150" s="165">
        <f t="shared" si="6"/>
        <v>0</v>
      </c>
      <c r="Q150" s="165">
        <v>2.9999999999999997E-4</v>
      </c>
      <c r="R150" s="165">
        <f t="shared" si="7"/>
        <v>1.2599999999999998E-2</v>
      </c>
      <c r="S150" s="165">
        <v>0</v>
      </c>
      <c r="T150" s="166">
        <f t="shared" si="8"/>
        <v>0</v>
      </c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R150" s="167" t="s">
        <v>148</v>
      </c>
      <c r="AT150" s="167" t="s">
        <v>145</v>
      </c>
      <c r="AU150" s="167" t="s">
        <v>100</v>
      </c>
      <c r="AY150" s="14" t="s">
        <v>122</v>
      </c>
      <c r="BE150" s="168">
        <f t="shared" si="9"/>
        <v>0</v>
      </c>
      <c r="BF150" s="168">
        <f t="shared" si="10"/>
        <v>0</v>
      </c>
      <c r="BG150" s="168">
        <f t="shared" si="11"/>
        <v>0</v>
      </c>
      <c r="BH150" s="168">
        <f t="shared" si="12"/>
        <v>0</v>
      </c>
      <c r="BI150" s="168">
        <f t="shared" si="13"/>
        <v>0</v>
      </c>
      <c r="BJ150" s="14" t="s">
        <v>100</v>
      </c>
      <c r="BK150" s="169">
        <f t="shared" si="14"/>
        <v>0</v>
      </c>
      <c r="BL150" s="14" t="s">
        <v>143</v>
      </c>
      <c r="BM150" s="167" t="s">
        <v>189</v>
      </c>
    </row>
    <row r="151" spans="1:65" s="2" customFormat="1" ht="33" customHeight="1">
      <c r="A151" s="29"/>
      <c r="B151" s="121"/>
      <c r="C151" s="156" t="s">
        <v>143</v>
      </c>
      <c r="D151" s="156" t="s">
        <v>125</v>
      </c>
      <c r="E151" s="157" t="s">
        <v>190</v>
      </c>
      <c r="F151" s="158" t="s">
        <v>191</v>
      </c>
      <c r="G151" s="159" t="s">
        <v>168</v>
      </c>
      <c r="H151" s="160">
        <v>22.15</v>
      </c>
      <c r="I151" s="161"/>
      <c r="J151" s="160">
        <f t="shared" si="5"/>
        <v>0</v>
      </c>
      <c r="K151" s="162"/>
      <c r="L151" s="30"/>
      <c r="M151" s="163" t="s">
        <v>1</v>
      </c>
      <c r="N151" s="164" t="s">
        <v>40</v>
      </c>
      <c r="O151" s="56"/>
      <c r="P151" s="165">
        <f t="shared" si="6"/>
        <v>0</v>
      </c>
      <c r="Q151" s="165">
        <v>3.0000000000000001E-5</v>
      </c>
      <c r="R151" s="165">
        <f t="shared" si="7"/>
        <v>6.6449999999999994E-4</v>
      </c>
      <c r="S151" s="165">
        <v>0</v>
      </c>
      <c r="T151" s="166">
        <f t="shared" si="8"/>
        <v>0</v>
      </c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R151" s="167" t="s">
        <v>143</v>
      </c>
      <c r="AT151" s="167" t="s">
        <v>125</v>
      </c>
      <c r="AU151" s="167" t="s">
        <v>100</v>
      </c>
      <c r="AY151" s="14" t="s">
        <v>122</v>
      </c>
      <c r="BE151" s="168">
        <f t="shared" si="9"/>
        <v>0</v>
      </c>
      <c r="BF151" s="168">
        <f t="shared" si="10"/>
        <v>0</v>
      </c>
      <c r="BG151" s="168">
        <f t="shared" si="11"/>
        <v>0</v>
      </c>
      <c r="BH151" s="168">
        <f t="shared" si="12"/>
        <v>0</v>
      </c>
      <c r="BI151" s="168">
        <f t="shared" si="13"/>
        <v>0</v>
      </c>
      <c r="BJ151" s="14" t="s">
        <v>100</v>
      </c>
      <c r="BK151" s="169">
        <f t="shared" si="14"/>
        <v>0</v>
      </c>
      <c r="BL151" s="14" t="s">
        <v>143</v>
      </c>
      <c r="BM151" s="167" t="s">
        <v>192</v>
      </c>
    </row>
    <row r="152" spans="1:65" s="2" customFormat="1" ht="16.5" customHeight="1">
      <c r="A152" s="29"/>
      <c r="B152" s="121"/>
      <c r="C152" s="170" t="s">
        <v>193</v>
      </c>
      <c r="D152" s="170" t="s">
        <v>145</v>
      </c>
      <c r="E152" s="171" t="s">
        <v>162</v>
      </c>
      <c r="F152" s="172" t="s">
        <v>163</v>
      </c>
      <c r="G152" s="173" t="s">
        <v>164</v>
      </c>
      <c r="H152" s="174">
        <v>177.2</v>
      </c>
      <c r="I152" s="175"/>
      <c r="J152" s="174">
        <f t="shared" si="5"/>
        <v>0</v>
      </c>
      <c r="K152" s="176"/>
      <c r="L152" s="177"/>
      <c r="M152" s="178" t="s">
        <v>1</v>
      </c>
      <c r="N152" s="179" t="s">
        <v>40</v>
      </c>
      <c r="O152" s="56"/>
      <c r="P152" s="165">
        <f t="shared" si="6"/>
        <v>0</v>
      </c>
      <c r="Q152" s="165">
        <v>3.5E-4</v>
      </c>
      <c r="R152" s="165">
        <f t="shared" si="7"/>
        <v>6.2019999999999999E-2</v>
      </c>
      <c r="S152" s="165">
        <v>0</v>
      </c>
      <c r="T152" s="166">
        <f t="shared" si="8"/>
        <v>0</v>
      </c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R152" s="167" t="s">
        <v>148</v>
      </c>
      <c r="AT152" s="167" t="s">
        <v>145</v>
      </c>
      <c r="AU152" s="167" t="s">
        <v>100</v>
      </c>
      <c r="AY152" s="14" t="s">
        <v>122</v>
      </c>
      <c r="BE152" s="168">
        <f t="shared" si="9"/>
        <v>0</v>
      </c>
      <c r="BF152" s="168">
        <f t="shared" si="10"/>
        <v>0</v>
      </c>
      <c r="BG152" s="168">
        <f t="shared" si="11"/>
        <v>0</v>
      </c>
      <c r="BH152" s="168">
        <f t="shared" si="12"/>
        <v>0</v>
      </c>
      <c r="BI152" s="168">
        <f t="shared" si="13"/>
        <v>0</v>
      </c>
      <c r="BJ152" s="14" t="s">
        <v>100</v>
      </c>
      <c r="BK152" s="169">
        <f t="shared" si="14"/>
        <v>0</v>
      </c>
      <c r="BL152" s="14" t="s">
        <v>143</v>
      </c>
      <c r="BM152" s="167" t="s">
        <v>194</v>
      </c>
    </row>
    <row r="153" spans="1:65" s="2" customFormat="1" ht="16.5" customHeight="1">
      <c r="A153" s="29"/>
      <c r="B153" s="121"/>
      <c r="C153" s="170" t="s">
        <v>195</v>
      </c>
      <c r="D153" s="170" t="s">
        <v>145</v>
      </c>
      <c r="E153" s="171" t="s">
        <v>196</v>
      </c>
      <c r="F153" s="172" t="s">
        <v>197</v>
      </c>
      <c r="G153" s="173" t="s">
        <v>128</v>
      </c>
      <c r="H153" s="174">
        <v>13.733000000000001</v>
      </c>
      <c r="I153" s="175"/>
      <c r="J153" s="174">
        <f t="shared" si="5"/>
        <v>0</v>
      </c>
      <c r="K153" s="176"/>
      <c r="L153" s="177"/>
      <c r="M153" s="178" t="s">
        <v>1</v>
      </c>
      <c r="N153" s="179" t="s">
        <v>40</v>
      </c>
      <c r="O153" s="56"/>
      <c r="P153" s="165">
        <f t="shared" si="6"/>
        <v>0</v>
      </c>
      <c r="Q153" s="165">
        <v>7.92E-3</v>
      </c>
      <c r="R153" s="165">
        <f t="shared" si="7"/>
        <v>0.10876536000000001</v>
      </c>
      <c r="S153" s="165">
        <v>0</v>
      </c>
      <c r="T153" s="166">
        <f t="shared" si="8"/>
        <v>0</v>
      </c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R153" s="167" t="s">
        <v>148</v>
      </c>
      <c r="AT153" s="167" t="s">
        <v>145</v>
      </c>
      <c r="AU153" s="167" t="s">
        <v>100</v>
      </c>
      <c r="AY153" s="14" t="s">
        <v>122</v>
      </c>
      <c r="BE153" s="168">
        <f t="shared" si="9"/>
        <v>0</v>
      </c>
      <c r="BF153" s="168">
        <f t="shared" si="10"/>
        <v>0</v>
      </c>
      <c r="BG153" s="168">
        <f t="shared" si="11"/>
        <v>0</v>
      </c>
      <c r="BH153" s="168">
        <f t="shared" si="12"/>
        <v>0</v>
      </c>
      <c r="BI153" s="168">
        <f t="shared" si="13"/>
        <v>0</v>
      </c>
      <c r="BJ153" s="14" t="s">
        <v>100</v>
      </c>
      <c r="BK153" s="169">
        <f t="shared" si="14"/>
        <v>0</v>
      </c>
      <c r="BL153" s="14" t="s">
        <v>143</v>
      </c>
      <c r="BM153" s="167" t="s">
        <v>198</v>
      </c>
    </row>
    <row r="154" spans="1:65" s="2" customFormat="1" ht="24.2" customHeight="1">
      <c r="A154" s="29"/>
      <c r="B154" s="121"/>
      <c r="C154" s="156" t="s">
        <v>199</v>
      </c>
      <c r="D154" s="156" t="s">
        <v>125</v>
      </c>
      <c r="E154" s="157" t="s">
        <v>200</v>
      </c>
      <c r="F154" s="158" t="s">
        <v>201</v>
      </c>
      <c r="G154" s="159" t="s">
        <v>202</v>
      </c>
      <c r="H154" s="160">
        <v>0.51400000000000001</v>
      </c>
      <c r="I154" s="161"/>
      <c r="J154" s="160">
        <f t="shared" si="5"/>
        <v>0</v>
      </c>
      <c r="K154" s="162"/>
      <c r="L154" s="30"/>
      <c r="M154" s="163" t="s">
        <v>1</v>
      </c>
      <c r="N154" s="164" t="s">
        <v>40</v>
      </c>
      <c r="O154" s="56"/>
      <c r="P154" s="165">
        <f t="shared" si="6"/>
        <v>0</v>
      </c>
      <c r="Q154" s="165">
        <v>0</v>
      </c>
      <c r="R154" s="165">
        <f t="shared" si="7"/>
        <v>0</v>
      </c>
      <c r="S154" s="165">
        <v>0</v>
      </c>
      <c r="T154" s="166">
        <f t="shared" si="8"/>
        <v>0</v>
      </c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R154" s="167" t="s">
        <v>143</v>
      </c>
      <c r="AT154" s="167" t="s">
        <v>125</v>
      </c>
      <c r="AU154" s="167" t="s">
        <v>100</v>
      </c>
      <c r="AY154" s="14" t="s">
        <v>122</v>
      </c>
      <c r="BE154" s="168">
        <f t="shared" si="9"/>
        <v>0</v>
      </c>
      <c r="BF154" s="168">
        <f t="shared" si="10"/>
        <v>0</v>
      </c>
      <c r="BG154" s="168">
        <f t="shared" si="11"/>
        <v>0</v>
      </c>
      <c r="BH154" s="168">
        <f t="shared" si="12"/>
        <v>0</v>
      </c>
      <c r="BI154" s="168">
        <f t="shared" si="13"/>
        <v>0</v>
      </c>
      <c r="BJ154" s="14" t="s">
        <v>100</v>
      </c>
      <c r="BK154" s="169">
        <f t="shared" si="14"/>
        <v>0</v>
      </c>
      <c r="BL154" s="14" t="s">
        <v>143</v>
      </c>
      <c r="BM154" s="167" t="s">
        <v>203</v>
      </c>
    </row>
    <row r="155" spans="1:65" s="12" customFormat="1" ht="22.9" customHeight="1">
      <c r="B155" s="143"/>
      <c r="D155" s="144" t="s">
        <v>73</v>
      </c>
      <c r="E155" s="154" t="s">
        <v>204</v>
      </c>
      <c r="F155" s="154" t="s">
        <v>205</v>
      </c>
      <c r="I155" s="146"/>
      <c r="J155" s="155">
        <f>BK155</f>
        <v>0</v>
      </c>
      <c r="L155" s="143"/>
      <c r="M155" s="148"/>
      <c r="N155" s="149"/>
      <c r="O155" s="149"/>
      <c r="P155" s="150">
        <f>SUM(P156:P168)</f>
        <v>0</v>
      </c>
      <c r="Q155" s="149"/>
      <c r="R155" s="150">
        <f>SUM(R156:R168)</f>
        <v>0.15219449999999995</v>
      </c>
      <c r="S155" s="149"/>
      <c r="T155" s="151">
        <f>SUM(T156:T168)</f>
        <v>0.15147199999999997</v>
      </c>
      <c r="AR155" s="144" t="s">
        <v>100</v>
      </c>
      <c r="AT155" s="152" t="s">
        <v>73</v>
      </c>
      <c r="AU155" s="152" t="s">
        <v>79</v>
      </c>
      <c r="AY155" s="144" t="s">
        <v>122</v>
      </c>
      <c r="BK155" s="153">
        <f>SUM(BK156:BK168)</f>
        <v>0</v>
      </c>
    </row>
    <row r="156" spans="1:65" s="2" customFormat="1" ht="37.9" customHeight="1">
      <c r="A156" s="29"/>
      <c r="B156" s="121"/>
      <c r="C156" s="156" t="s">
        <v>7</v>
      </c>
      <c r="D156" s="156" t="s">
        <v>125</v>
      </c>
      <c r="E156" s="157" t="s">
        <v>206</v>
      </c>
      <c r="F156" s="158" t="s">
        <v>207</v>
      </c>
      <c r="G156" s="159" t="s">
        <v>168</v>
      </c>
      <c r="H156" s="160">
        <v>12.55</v>
      </c>
      <c r="I156" s="161"/>
      <c r="J156" s="160">
        <f t="shared" ref="J156:J168" si="15">ROUND(I156*H156,3)</f>
        <v>0</v>
      </c>
      <c r="K156" s="162"/>
      <c r="L156" s="30"/>
      <c r="M156" s="163" t="s">
        <v>1</v>
      </c>
      <c r="N156" s="164" t="s">
        <v>40</v>
      </c>
      <c r="O156" s="56"/>
      <c r="P156" s="165">
        <f t="shared" ref="P156:P168" si="16">O156*H156</f>
        <v>0</v>
      </c>
      <c r="Q156" s="165">
        <v>2.0899999999999998E-3</v>
      </c>
      <c r="R156" s="165">
        <f t="shared" ref="R156:R168" si="17">Q156*H156</f>
        <v>2.6229499999999999E-2</v>
      </c>
      <c r="S156" s="165">
        <v>0</v>
      </c>
      <c r="T156" s="166">
        <f t="shared" ref="T156:T168" si="18">S156*H156</f>
        <v>0</v>
      </c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R156" s="167" t="s">
        <v>143</v>
      </c>
      <c r="AT156" s="167" t="s">
        <v>125</v>
      </c>
      <c r="AU156" s="167" t="s">
        <v>100</v>
      </c>
      <c r="AY156" s="14" t="s">
        <v>122</v>
      </c>
      <c r="BE156" s="168">
        <f t="shared" ref="BE156:BE168" si="19">IF(N156="základná",J156,0)</f>
        <v>0</v>
      </c>
      <c r="BF156" s="168">
        <f t="shared" ref="BF156:BF168" si="20">IF(N156="znížená",J156,0)</f>
        <v>0</v>
      </c>
      <c r="BG156" s="168">
        <f t="shared" ref="BG156:BG168" si="21">IF(N156="zákl. prenesená",J156,0)</f>
        <v>0</v>
      </c>
      <c r="BH156" s="168">
        <f t="shared" ref="BH156:BH168" si="22">IF(N156="zníž. prenesená",J156,0)</f>
        <v>0</v>
      </c>
      <c r="BI156" s="168">
        <f t="shared" ref="BI156:BI168" si="23">IF(N156="nulová",J156,0)</f>
        <v>0</v>
      </c>
      <c r="BJ156" s="14" t="s">
        <v>100</v>
      </c>
      <c r="BK156" s="169">
        <f t="shared" ref="BK156:BK168" si="24">ROUND(I156*H156,3)</f>
        <v>0</v>
      </c>
      <c r="BL156" s="14" t="s">
        <v>143</v>
      </c>
      <c r="BM156" s="167" t="s">
        <v>208</v>
      </c>
    </row>
    <row r="157" spans="1:65" s="2" customFormat="1" ht="24.2" customHeight="1">
      <c r="A157" s="29"/>
      <c r="B157" s="121"/>
      <c r="C157" s="156" t="s">
        <v>209</v>
      </c>
      <c r="D157" s="156" t="s">
        <v>125</v>
      </c>
      <c r="E157" s="157" t="s">
        <v>210</v>
      </c>
      <c r="F157" s="158" t="s">
        <v>211</v>
      </c>
      <c r="G157" s="159" t="s">
        <v>168</v>
      </c>
      <c r="H157" s="160">
        <v>12.55</v>
      </c>
      <c r="I157" s="161"/>
      <c r="J157" s="160">
        <f t="shared" si="15"/>
        <v>0</v>
      </c>
      <c r="K157" s="162"/>
      <c r="L157" s="30"/>
      <c r="M157" s="163" t="s">
        <v>1</v>
      </c>
      <c r="N157" s="164" t="s">
        <v>40</v>
      </c>
      <c r="O157" s="56"/>
      <c r="P157" s="165">
        <f t="shared" si="16"/>
        <v>0</v>
      </c>
      <c r="Q157" s="165">
        <v>0</v>
      </c>
      <c r="R157" s="165">
        <f t="shared" si="17"/>
        <v>0</v>
      </c>
      <c r="S157" s="165">
        <v>2.5999999999999999E-3</v>
      </c>
      <c r="T157" s="166">
        <f t="shared" si="18"/>
        <v>3.2629999999999999E-2</v>
      </c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R157" s="167" t="s">
        <v>143</v>
      </c>
      <c r="AT157" s="167" t="s">
        <v>125</v>
      </c>
      <c r="AU157" s="167" t="s">
        <v>100</v>
      </c>
      <c r="AY157" s="14" t="s">
        <v>122</v>
      </c>
      <c r="BE157" s="168">
        <f t="shared" si="19"/>
        <v>0</v>
      </c>
      <c r="BF157" s="168">
        <f t="shared" si="20"/>
        <v>0</v>
      </c>
      <c r="BG157" s="168">
        <f t="shared" si="21"/>
        <v>0</v>
      </c>
      <c r="BH157" s="168">
        <f t="shared" si="22"/>
        <v>0</v>
      </c>
      <c r="BI157" s="168">
        <f t="shared" si="23"/>
        <v>0</v>
      </c>
      <c r="BJ157" s="14" t="s">
        <v>100</v>
      </c>
      <c r="BK157" s="169">
        <f t="shared" si="24"/>
        <v>0</v>
      </c>
      <c r="BL157" s="14" t="s">
        <v>143</v>
      </c>
      <c r="BM157" s="167" t="s">
        <v>212</v>
      </c>
    </row>
    <row r="158" spans="1:65" s="2" customFormat="1" ht="33" customHeight="1">
      <c r="A158" s="29"/>
      <c r="B158" s="121"/>
      <c r="C158" s="156" t="s">
        <v>213</v>
      </c>
      <c r="D158" s="156" t="s">
        <v>125</v>
      </c>
      <c r="E158" s="157" t="s">
        <v>214</v>
      </c>
      <c r="F158" s="158" t="s">
        <v>215</v>
      </c>
      <c r="G158" s="159" t="s">
        <v>168</v>
      </c>
      <c r="H158" s="160">
        <v>22.15</v>
      </c>
      <c r="I158" s="161"/>
      <c r="J158" s="160">
        <f t="shared" si="15"/>
        <v>0</v>
      </c>
      <c r="K158" s="162"/>
      <c r="L158" s="30"/>
      <c r="M158" s="163" t="s">
        <v>1</v>
      </c>
      <c r="N158" s="164" t="s">
        <v>40</v>
      </c>
      <c r="O158" s="56"/>
      <c r="P158" s="165">
        <f t="shared" si="16"/>
        <v>0</v>
      </c>
      <c r="Q158" s="165">
        <v>4.2199999999999998E-3</v>
      </c>
      <c r="R158" s="165">
        <f t="shared" si="17"/>
        <v>9.3472999999999987E-2</v>
      </c>
      <c r="S158" s="165">
        <v>0</v>
      </c>
      <c r="T158" s="166">
        <f t="shared" si="18"/>
        <v>0</v>
      </c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R158" s="167" t="s">
        <v>143</v>
      </c>
      <c r="AT158" s="167" t="s">
        <v>125</v>
      </c>
      <c r="AU158" s="167" t="s">
        <v>100</v>
      </c>
      <c r="AY158" s="14" t="s">
        <v>122</v>
      </c>
      <c r="BE158" s="168">
        <f t="shared" si="19"/>
        <v>0</v>
      </c>
      <c r="BF158" s="168">
        <f t="shared" si="20"/>
        <v>0</v>
      </c>
      <c r="BG158" s="168">
        <f t="shared" si="21"/>
        <v>0</v>
      </c>
      <c r="BH158" s="168">
        <f t="shared" si="22"/>
        <v>0</v>
      </c>
      <c r="BI158" s="168">
        <f t="shared" si="23"/>
        <v>0</v>
      </c>
      <c r="BJ158" s="14" t="s">
        <v>100</v>
      </c>
      <c r="BK158" s="169">
        <f t="shared" si="24"/>
        <v>0</v>
      </c>
      <c r="BL158" s="14" t="s">
        <v>143</v>
      </c>
      <c r="BM158" s="167" t="s">
        <v>216</v>
      </c>
    </row>
    <row r="159" spans="1:65" s="2" customFormat="1" ht="37.9" customHeight="1">
      <c r="A159" s="29"/>
      <c r="B159" s="121"/>
      <c r="C159" s="156" t="s">
        <v>217</v>
      </c>
      <c r="D159" s="156" t="s">
        <v>125</v>
      </c>
      <c r="E159" s="157" t="s">
        <v>218</v>
      </c>
      <c r="F159" s="158" t="s">
        <v>219</v>
      </c>
      <c r="G159" s="159" t="s">
        <v>168</v>
      </c>
      <c r="H159" s="160">
        <v>22.15</v>
      </c>
      <c r="I159" s="161"/>
      <c r="J159" s="160">
        <f t="shared" si="15"/>
        <v>0</v>
      </c>
      <c r="K159" s="162"/>
      <c r="L159" s="30"/>
      <c r="M159" s="163" t="s">
        <v>1</v>
      </c>
      <c r="N159" s="164" t="s">
        <v>40</v>
      </c>
      <c r="O159" s="56"/>
      <c r="P159" s="165">
        <f t="shared" si="16"/>
        <v>0</v>
      </c>
      <c r="Q159" s="165">
        <v>0</v>
      </c>
      <c r="R159" s="165">
        <f t="shared" si="17"/>
        <v>0</v>
      </c>
      <c r="S159" s="165">
        <v>3.2000000000000002E-3</v>
      </c>
      <c r="T159" s="166">
        <f t="shared" si="18"/>
        <v>7.0879999999999999E-2</v>
      </c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R159" s="167" t="s">
        <v>143</v>
      </c>
      <c r="AT159" s="167" t="s">
        <v>125</v>
      </c>
      <c r="AU159" s="167" t="s">
        <v>100</v>
      </c>
      <c r="AY159" s="14" t="s">
        <v>122</v>
      </c>
      <c r="BE159" s="168">
        <f t="shared" si="19"/>
        <v>0</v>
      </c>
      <c r="BF159" s="168">
        <f t="shared" si="20"/>
        <v>0</v>
      </c>
      <c r="BG159" s="168">
        <f t="shared" si="21"/>
        <v>0</v>
      </c>
      <c r="BH159" s="168">
        <f t="shared" si="22"/>
        <v>0</v>
      </c>
      <c r="BI159" s="168">
        <f t="shared" si="23"/>
        <v>0</v>
      </c>
      <c r="BJ159" s="14" t="s">
        <v>100</v>
      </c>
      <c r="BK159" s="169">
        <f t="shared" si="24"/>
        <v>0</v>
      </c>
      <c r="BL159" s="14" t="s">
        <v>143</v>
      </c>
      <c r="BM159" s="167" t="s">
        <v>220</v>
      </c>
    </row>
    <row r="160" spans="1:65" s="2" customFormat="1" ht="24.2" customHeight="1">
      <c r="A160" s="29"/>
      <c r="B160" s="121"/>
      <c r="C160" s="156" t="s">
        <v>221</v>
      </c>
      <c r="D160" s="156" t="s">
        <v>125</v>
      </c>
      <c r="E160" s="157" t="s">
        <v>222</v>
      </c>
      <c r="F160" s="158" t="s">
        <v>223</v>
      </c>
      <c r="G160" s="159" t="s">
        <v>168</v>
      </c>
      <c r="H160" s="160">
        <v>12.55</v>
      </c>
      <c r="I160" s="161"/>
      <c r="J160" s="160">
        <f t="shared" si="15"/>
        <v>0</v>
      </c>
      <c r="K160" s="162"/>
      <c r="L160" s="30"/>
      <c r="M160" s="163" t="s">
        <v>1</v>
      </c>
      <c r="N160" s="164" t="s">
        <v>40</v>
      </c>
      <c r="O160" s="56"/>
      <c r="P160" s="165">
        <f t="shared" si="16"/>
        <v>0</v>
      </c>
      <c r="Q160" s="165">
        <v>1.66E-3</v>
      </c>
      <c r="R160" s="165">
        <f t="shared" si="17"/>
        <v>2.0833000000000001E-2</v>
      </c>
      <c r="S160" s="165">
        <v>0</v>
      </c>
      <c r="T160" s="166">
        <f t="shared" si="18"/>
        <v>0</v>
      </c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R160" s="167" t="s">
        <v>143</v>
      </c>
      <c r="AT160" s="167" t="s">
        <v>125</v>
      </c>
      <c r="AU160" s="167" t="s">
        <v>100</v>
      </c>
      <c r="AY160" s="14" t="s">
        <v>122</v>
      </c>
      <c r="BE160" s="168">
        <f t="shared" si="19"/>
        <v>0</v>
      </c>
      <c r="BF160" s="168">
        <f t="shared" si="20"/>
        <v>0</v>
      </c>
      <c r="BG160" s="168">
        <f t="shared" si="21"/>
        <v>0</v>
      </c>
      <c r="BH160" s="168">
        <f t="shared" si="22"/>
        <v>0</v>
      </c>
      <c r="BI160" s="168">
        <f t="shared" si="23"/>
        <v>0</v>
      </c>
      <c r="BJ160" s="14" t="s">
        <v>100</v>
      </c>
      <c r="BK160" s="169">
        <f t="shared" si="24"/>
        <v>0</v>
      </c>
      <c r="BL160" s="14" t="s">
        <v>143</v>
      </c>
      <c r="BM160" s="167" t="s">
        <v>224</v>
      </c>
    </row>
    <row r="161" spans="1:65" s="2" customFormat="1" ht="24.2" customHeight="1">
      <c r="A161" s="29"/>
      <c r="B161" s="121"/>
      <c r="C161" s="156" t="s">
        <v>225</v>
      </c>
      <c r="D161" s="156" t="s">
        <v>125</v>
      </c>
      <c r="E161" s="157" t="s">
        <v>226</v>
      </c>
      <c r="F161" s="158" t="s">
        <v>227</v>
      </c>
      <c r="G161" s="159" t="s">
        <v>168</v>
      </c>
      <c r="H161" s="160">
        <v>12.55</v>
      </c>
      <c r="I161" s="161"/>
      <c r="J161" s="160">
        <f t="shared" si="15"/>
        <v>0</v>
      </c>
      <c r="K161" s="162"/>
      <c r="L161" s="30"/>
      <c r="M161" s="163" t="s">
        <v>1</v>
      </c>
      <c r="N161" s="164" t="s">
        <v>40</v>
      </c>
      <c r="O161" s="56"/>
      <c r="P161" s="165">
        <f t="shared" si="16"/>
        <v>0</v>
      </c>
      <c r="Q161" s="165">
        <v>0</v>
      </c>
      <c r="R161" s="165">
        <f t="shared" si="17"/>
        <v>0</v>
      </c>
      <c r="S161" s="165">
        <v>2.8E-3</v>
      </c>
      <c r="T161" s="166">
        <f t="shared" si="18"/>
        <v>3.5140000000000005E-2</v>
      </c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R161" s="167" t="s">
        <v>143</v>
      </c>
      <c r="AT161" s="167" t="s">
        <v>125</v>
      </c>
      <c r="AU161" s="167" t="s">
        <v>100</v>
      </c>
      <c r="AY161" s="14" t="s">
        <v>122</v>
      </c>
      <c r="BE161" s="168">
        <f t="shared" si="19"/>
        <v>0</v>
      </c>
      <c r="BF161" s="168">
        <f t="shared" si="20"/>
        <v>0</v>
      </c>
      <c r="BG161" s="168">
        <f t="shared" si="21"/>
        <v>0</v>
      </c>
      <c r="BH161" s="168">
        <f t="shared" si="22"/>
        <v>0</v>
      </c>
      <c r="BI161" s="168">
        <f t="shared" si="23"/>
        <v>0</v>
      </c>
      <c r="BJ161" s="14" t="s">
        <v>100</v>
      </c>
      <c r="BK161" s="169">
        <f t="shared" si="24"/>
        <v>0</v>
      </c>
      <c r="BL161" s="14" t="s">
        <v>143</v>
      </c>
      <c r="BM161" s="167" t="s">
        <v>228</v>
      </c>
    </row>
    <row r="162" spans="1:65" s="2" customFormat="1" ht="24.2" customHeight="1">
      <c r="A162" s="29"/>
      <c r="B162" s="121"/>
      <c r="C162" s="156" t="s">
        <v>229</v>
      </c>
      <c r="D162" s="156" t="s">
        <v>125</v>
      </c>
      <c r="E162" s="157" t="s">
        <v>230</v>
      </c>
      <c r="F162" s="158" t="s">
        <v>231</v>
      </c>
      <c r="G162" s="159" t="s">
        <v>164</v>
      </c>
      <c r="H162" s="160">
        <v>1</v>
      </c>
      <c r="I162" s="161"/>
      <c r="J162" s="160">
        <f t="shared" si="15"/>
        <v>0</v>
      </c>
      <c r="K162" s="162"/>
      <c r="L162" s="30"/>
      <c r="M162" s="163" t="s">
        <v>1</v>
      </c>
      <c r="N162" s="164" t="s">
        <v>40</v>
      </c>
      <c r="O162" s="56"/>
      <c r="P162" s="165">
        <f t="shared" si="16"/>
        <v>0</v>
      </c>
      <c r="Q162" s="165">
        <v>1.58E-3</v>
      </c>
      <c r="R162" s="165">
        <f t="shared" si="17"/>
        <v>1.58E-3</v>
      </c>
      <c r="S162" s="165">
        <v>0</v>
      </c>
      <c r="T162" s="166">
        <f t="shared" si="18"/>
        <v>0</v>
      </c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R162" s="167" t="s">
        <v>143</v>
      </c>
      <c r="AT162" s="167" t="s">
        <v>125</v>
      </c>
      <c r="AU162" s="167" t="s">
        <v>100</v>
      </c>
      <c r="AY162" s="14" t="s">
        <v>122</v>
      </c>
      <c r="BE162" s="168">
        <f t="shared" si="19"/>
        <v>0</v>
      </c>
      <c r="BF162" s="168">
        <f t="shared" si="20"/>
        <v>0</v>
      </c>
      <c r="BG162" s="168">
        <f t="shared" si="21"/>
        <v>0</v>
      </c>
      <c r="BH162" s="168">
        <f t="shared" si="22"/>
        <v>0</v>
      </c>
      <c r="BI162" s="168">
        <f t="shared" si="23"/>
        <v>0</v>
      </c>
      <c r="BJ162" s="14" t="s">
        <v>100</v>
      </c>
      <c r="BK162" s="169">
        <f t="shared" si="24"/>
        <v>0</v>
      </c>
      <c r="BL162" s="14" t="s">
        <v>143</v>
      </c>
      <c r="BM162" s="167" t="s">
        <v>232</v>
      </c>
    </row>
    <row r="163" spans="1:65" s="2" customFormat="1" ht="24.2" customHeight="1">
      <c r="A163" s="29"/>
      <c r="B163" s="121"/>
      <c r="C163" s="156" t="s">
        <v>233</v>
      </c>
      <c r="D163" s="156" t="s">
        <v>125</v>
      </c>
      <c r="E163" s="157" t="s">
        <v>234</v>
      </c>
      <c r="F163" s="158" t="s">
        <v>235</v>
      </c>
      <c r="G163" s="159" t="s">
        <v>164</v>
      </c>
      <c r="H163" s="160">
        <v>1</v>
      </c>
      <c r="I163" s="161"/>
      <c r="J163" s="160">
        <f t="shared" si="15"/>
        <v>0</v>
      </c>
      <c r="K163" s="162"/>
      <c r="L163" s="30"/>
      <c r="M163" s="163" t="s">
        <v>1</v>
      </c>
      <c r="N163" s="164" t="s">
        <v>40</v>
      </c>
      <c r="O163" s="56"/>
      <c r="P163" s="165">
        <f t="shared" si="16"/>
        <v>0</v>
      </c>
      <c r="Q163" s="165">
        <v>0</v>
      </c>
      <c r="R163" s="165">
        <f t="shared" si="17"/>
        <v>0</v>
      </c>
      <c r="S163" s="165">
        <v>1.1000000000000001E-3</v>
      </c>
      <c r="T163" s="166">
        <f t="shared" si="18"/>
        <v>1.1000000000000001E-3</v>
      </c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R163" s="167" t="s">
        <v>143</v>
      </c>
      <c r="AT163" s="167" t="s">
        <v>125</v>
      </c>
      <c r="AU163" s="167" t="s">
        <v>100</v>
      </c>
      <c r="AY163" s="14" t="s">
        <v>122</v>
      </c>
      <c r="BE163" s="168">
        <f t="shared" si="19"/>
        <v>0</v>
      </c>
      <c r="BF163" s="168">
        <f t="shared" si="20"/>
        <v>0</v>
      </c>
      <c r="BG163" s="168">
        <f t="shared" si="21"/>
        <v>0</v>
      </c>
      <c r="BH163" s="168">
        <f t="shared" si="22"/>
        <v>0</v>
      </c>
      <c r="BI163" s="168">
        <f t="shared" si="23"/>
        <v>0</v>
      </c>
      <c r="BJ163" s="14" t="s">
        <v>100</v>
      </c>
      <c r="BK163" s="169">
        <f t="shared" si="24"/>
        <v>0</v>
      </c>
      <c r="BL163" s="14" t="s">
        <v>143</v>
      </c>
      <c r="BM163" s="167" t="s">
        <v>236</v>
      </c>
    </row>
    <row r="164" spans="1:65" s="2" customFormat="1" ht="24.2" customHeight="1">
      <c r="A164" s="29"/>
      <c r="B164" s="121"/>
      <c r="C164" s="156" t="s">
        <v>237</v>
      </c>
      <c r="D164" s="156" t="s">
        <v>125</v>
      </c>
      <c r="E164" s="157" t="s">
        <v>238</v>
      </c>
      <c r="F164" s="158" t="s">
        <v>239</v>
      </c>
      <c r="G164" s="159" t="s">
        <v>164</v>
      </c>
      <c r="H164" s="160">
        <v>1</v>
      </c>
      <c r="I164" s="161"/>
      <c r="J164" s="160">
        <f t="shared" si="15"/>
        <v>0</v>
      </c>
      <c r="K164" s="162"/>
      <c r="L164" s="30"/>
      <c r="M164" s="163" t="s">
        <v>1</v>
      </c>
      <c r="N164" s="164" t="s">
        <v>40</v>
      </c>
      <c r="O164" s="56"/>
      <c r="P164" s="165">
        <f t="shared" si="16"/>
        <v>0</v>
      </c>
      <c r="Q164" s="165">
        <v>0</v>
      </c>
      <c r="R164" s="165">
        <f t="shared" si="17"/>
        <v>0</v>
      </c>
      <c r="S164" s="165">
        <v>1.1000000000000001E-3</v>
      </c>
      <c r="T164" s="166">
        <f t="shared" si="18"/>
        <v>1.1000000000000001E-3</v>
      </c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R164" s="167" t="s">
        <v>143</v>
      </c>
      <c r="AT164" s="167" t="s">
        <v>125</v>
      </c>
      <c r="AU164" s="167" t="s">
        <v>100</v>
      </c>
      <c r="AY164" s="14" t="s">
        <v>122</v>
      </c>
      <c r="BE164" s="168">
        <f t="shared" si="19"/>
        <v>0</v>
      </c>
      <c r="BF164" s="168">
        <f t="shared" si="20"/>
        <v>0</v>
      </c>
      <c r="BG164" s="168">
        <f t="shared" si="21"/>
        <v>0</v>
      </c>
      <c r="BH164" s="168">
        <f t="shared" si="22"/>
        <v>0</v>
      </c>
      <c r="BI164" s="168">
        <f t="shared" si="23"/>
        <v>0</v>
      </c>
      <c r="BJ164" s="14" t="s">
        <v>100</v>
      </c>
      <c r="BK164" s="169">
        <f t="shared" si="24"/>
        <v>0</v>
      </c>
      <c r="BL164" s="14" t="s">
        <v>143</v>
      </c>
      <c r="BM164" s="167" t="s">
        <v>240</v>
      </c>
    </row>
    <row r="165" spans="1:65" s="2" customFormat="1" ht="33" customHeight="1">
      <c r="A165" s="29"/>
      <c r="B165" s="121"/>
      <c r="C165" s="156" t="s">
        <v>241</v>
      </c>
      <c r="D165" s="156" t="s">
        <v>125</v>
      </c>
      <c r="E165" s="157" t="s">
        <v>242</v>
      </c>
      <c r="F165" s="158" t="s">
        <v>243</v>
      </c>
      <c r="G165" s="159" t="s">
        <v>164</v>
      </c>
      <c r="H165" s="160">
        <v>1</v>
      </c>
      <c r="I165" s="161"/>
      <c r="J165" s="160">
        <f t="shared" si="15"/>
        <v>0</v>
      </c>
      <c r="K165" s="162"/>
      <c r="L165" s="30"/>
      <c r="M165" s="163" t="s">
        <v>1</v>
      </c>
      <c r="N165" s="164" t="s">
        <v>40</v>
      </c>
      <c r="O165" s="56"/>
      <c r="P165" s="165">
        <f t="shared" si="16"/>
        <v>0</v>
      </c>
      <c r="Q165" s="165">
        <v>1E-4</v>
      </c>
      <c r="R165" s="165">
        <f t="shared" si="17"/>
        <v>1E-4</v>
      </c>
      <c r="S165" s="165">
        <v>0</v>
      </c>
      <c r="T165" s="166">
        <f t="shared" si="18"/>
        <v>0</v>
      </c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R165" s="167" t="s">
        <v>143</v>
      </c>
      <c r="AT165" s="167" t="s">
        <v>125</v>
      </c>
      <c r="AU165" s="167" t="s">
        <v>100</v>
      </c>
      <c r="AY165" s="14" t="s">
        <v>122</v>
      </c>
      <c r="BE165" s="168">
        <f t="shared" si="19"/>
        <v>0</v>
      </c>
      <c r="BF165" s="168">
        <f t="shared" si="20"/>
        <v>0</v>
      </c>
      <c r="BG165" s="168">
        <f t="shared" si="21"/>
        <v>0</v>
      </c>
      <c r="BH165" s="168">
        <f t="shared" si="22"/>
        <v>0</v>
      </c>
      <c r="BI165" s="168">
        <f t="shared" si="23"/>
        <v>0</v>
      </c>
      <c r="BJ165" s="14" t="s">
        <v>100</v>
      </c>
      <c r="BK165" s="169">
        <f t="shared" si="24"/>
        <v>0</v>
      </c>
      <c r="BL165" s="14" t="s">
        <v>143</v>
      </c>
      <c r="BM165" s="167" t="s">
        <v>244</v>
      </c>
    </row>
    <row r="166" spans="1:65" s="2" customFormat="1" ht="24.2" customHeight="1">
      <c r="A166" s="29"/>
      <c r="B166" s="121"/>
      <c r="C166" s="170" t="s">
        <v>245</v>
      </c>
      <c r="D166" s="170" t="s">
        <v>145</v>
      </c>
      <c r="E166" s="171" t="s">
        <v>246</v>
      </c>
      <c r="F166" s="172" t="s">
        <v>247</v>
      </c>
      <c r="G166" s="173" t="s">
        <v>164</v>
      </c>
      <c r="H166" s="174">
        <v>1</v>
      </c>
      <c r="I166" s="175"/>
      <c r="J166" s="174">
        <f t="shared" si="15"/>
        <v>0</v>
      </c>
      <c r="K166" s="176"/>
      <c r="L166" s="177"/>
      <c r="M166" s="178" t="s">
        <v>1</v>
      </c>
      <c r="N166" s="179" t="s">
        <v>40</v>
      </c>
      <c r="O166" s="56"/>
      <c r="P166" s="165">
        <f t="shared" si="16"/>
        <v>0</v>
      </c>
      <c r="Q166" s="165">
        <v>2.5000000000000001E-4</v>
      </c>
      <c r="R166" s="165">
        <f t="shared" si="17"/>
        <v>2.5000000000000001E-4</v>
      </c>
      <c r="S166" s="165">
        <v>0</v>
      </c>
      <c r="T166" s="166">
        <f t="shared" si="18"/>
        <v>0</v>
      </c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R166" s="167" t="s">
        <v>148</v>
      </c>
      <c r="AT166" s="167" t="s">
        <v>145</v>
      </c>
      <c r="AU166" s="167" t="s">
        <v>100</v>
      </c>
      <c r="AY166" s="14" t="s">
        <v>122</v>
      </c>
      <c r="BE166" s="168">
        <f t="shared" si="19"/>
        <v>0</v>
      </c>
      <c r="BF166" s="168">
        <f t="shared" si="20"/>
        <v>0</v>
      </c>
      <c r="BG166" s="168">
        <f t="shared" si="21"/>
        <v>0</v>
      </c>
      <c r="BH166" s="168">
        <f t="shared" si="22"/>
        <v>0</v>
      </c>
      <c r="BI166" s="168">
        <f t="shared" si="23"/>
        <v>0</v>
      </c>
      <c r="BJ166" s="14" t="s">
        <v>100</v>
      </c>
      <c r="BK166" s="169">
        <f t="shared" si="24"/>
        <v>0</v>
      </c>
      <c r="BL166" s="14" t="s">
        <v>143</v>
      </c>
      <c r="BM166" s="167" t="s">
        <v>248</v>
      </c>
    </row>
    <row r="167" spans="1:65" s="2" customFormat="1" ht="24.2" customHeight="1">
      <c r="A167" s="29"/>
      <c r="B167" s="121"/>
      <c r="C167" s="156" t="s">
        <v>249</v>
      </c>
      <c r="D167" s="156" t="s">
        <v>125</v>
      </c>
      <c r="E167" s="157" t="s">
        <v>250</v>
      </c>
      <c r="F167" s="158" t="s">
        <v>251</v>
      </c>
      <c r="G167" s="159" t="s">
        <v>168</v>
      </c>
      <c r="H167" s="160">
        <v>4.7</v>
      </c>
      <c r="I167" s="161"/>
      <c r="J167" s="160">
        <f t="shared" si="15"/>
        <v>0</v>
      </c>
      <c r="K167" s="162"/>
      <c r="L167" s="30"/>
      <c r="M167" s="163" t="s">
        <v>1</v>
      </c>
      <c r="N167" s="164" t="s">
        <v>40</v>
      </c>
      <c r="O167" s="56"/>
      <c r="P167" s="165">
        <f t="shared" si="16"/>
        <v>0</v>
      </c>
      <c r="Q167" s="165">
        <v>2.0699999999999998E-3</v>
      </c>
      <c r="R167" s="165">
        <f t="shared" si="17"/>
        <v>9.7289999999999998E-3</v>
      </c>
      <c r="S167" s="165">
        <v>0</v>
      </c>
      <c r="T167" s="166">
        <f t="shared" si="18"/>
        <v>0</v>
      </c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R167" s="167" t="s">
        <v>143</v>
      </c>
      <c r="AT167" s="167" t="s">
        <v>125</v>
      </c>
      <c r="AU167" s="167" t="s">
        <v>100</v>
      </c>
      <c r="AY167" s="14" t="s">
        <v>122</v>
      </c>
      <c r="BE167" s="168">
        <f t="shared" si="19"/>
        <v>0</v>
      </c>
      <c r="BF167" s="168">
        <f t="shared" si="20"/>
        <v>0</v>
      </c>
      <c r="BG167" s="168">
        <f t="shared" si="21"/>
        <v>0</v>
      </c>
      <c r="BH167" s="168">
        <f t="shared" si="22"/>
        <v>0</v>
      </c>
      <c r="BI167" s="168">
        <f t="shared" si="23"/>
        <v>0</v>
      </c>
      <c r="BJ167" s="14" t="s">
        <v>100</v>
      </c>
      <c r="BK167" s="169">
        <f t="shared" si="24"/>
        <v>0</v>
      </c>
      <c r="BL167" s="14" t="s">
        <v>143</v>
      </c>
      <c r="BM167" s="167" t="s">
        <v>252</v>
      </c>
    </row>
    <row r="168" spans="1:65" s="2" customFormat="1" ht="24.2" customHeight="1">
      <c r="A168" s="29"/>
      <c r="B168" s="121"/>
      <c r="C168" s="156" t="s">
        <v>148</v>
      </c>
      <c r="D168" s="156" t="s">
        <v>125</v>
      </c>
      <c r="E168" s="157" t="s">
        <v>253</v>
      </c>
      <c r="F168" s="158" t="s">
        <v>254</v>
      </c>
      <c r="G168" s="159" t="s">
        <v>168</v>
      </c>
      <c r="H168" s="160">
        <v>4.7</v>
      </c>
      <c r="I168" s="161"/>
      <c r="J168" s="160">
        <f t="shared" si="15"/>
        <v>0</v>
      </c>
      <c r="K168" s="162"/>
      <c r="L168" s="30"/>
      <c r="M168" s="163" t="s">
        <v>1</v>
      </c>
      <c r="N168" s="164" t="s">
        <v>40</v>
      </c>
      <c r="O168" s="56"/>
      <c r="P168" s="165">
        <f t="shared" si="16"/>
        <v>0</v>
      </c>
      <c r="Q168" s="165">
        <v>0</v>
      </c>
      <c r="R168" s="165">
        <f t="shared" si="17"/>
        <v>0</v>
      </c>
      <c r="S168" s="165">
        <v>2.2599999999999999E-3</v>
      </c>
      <c r="T168" s="166">
        <f t="shared" si="18"/>
        <v>1.0621999999999999E-2</v>
      </c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R168" s="167" t="s">
        <v>143</v>
      </c>
      <c r="AT168" s="167" t="s">
        <v>125</v>
      </c>
      <c r="AU168" s="167" t="s">
        <v>100</v>
      </c>
      <c r="AY168" s="14" t="s">
        <v>122</v>
      </c>
      <c r="BE168" s="168">
        <f t="shared" si="19"/>
        <v>0</v>
      </c>
      <c r="BF168" s="168">
        <f t="shared" si="20"/>
        <v>0</v>
      </c>
      <c r="BG168" s="168">
        <f t="shared" si="21"/>
        <v>0</v>
      </c>
      <c r="BH168" s="168">
        <f t="shared" si="22"/>
        <v>0</v>
      </c>
      <c r="BI168" s="168">
        <f t="shared" si="23"/>
        <v>0</v>
      </c>
      <c r="BJ168" s="14" t="s">
        <v>100</v>
      </c>
      <c r="BK168" s="169">
        <f t="shared" si="24"/>
        <v>0</v>
      </c>
      <c r="BL168" s="14" t="s">
        <v>143</v>
      </c>
      <c r="BM168" s="167" t="s">
        <v>255</v>
      </c>
    </row>
    <row r="169" spans="1:65" s="12" customFormat="1" ht="25.9" customHeight="1">
      <c r="B169" s="143"/>
      <c r="D169" s="144" t="s">
        <v>73</v>
      </c>
      <c r="E169" s="145" t="s">
        <v>145</v>
      </c>
      <c r="F169" s="145" t="s">
        <v>256</v>
      </c>
      <c r="I169" s="146"/>
      <c r="J169" s="147">
        <f>BK169</f>
        <v>0</v>
      </c>
      <c r="L169" s="143"/>
      <c r="M169" s="148"/>
      <c r="N169" s="149"/>
      <c r="O169" s="149"/>
      <c r="P169" s="150">
        <f>P170</f>
        <v>0</v>
      </c>
      <c r="Q169" s="149"/>
      <c r="R169" s="150">
        <f>R170</f>
        <v>2.5967999999999998E-2</v>
      </c>
      <c r="S169" s="149"/>
      <c r="T169" s="151">
        <f>T170</f>
        <v>4.1285000000000002E-2</v>
      </c>
      <c r="AR169" s="144" t="s">
        <v>140</v>
      </c>
      <c r="AT169" s="152" t="s">
        <v>73</v>
      </c>
      <c r="AU169" s="152" t="s">
        <v>74</v>
      </c>
      <c r="AY169" s="144" t="s">
        <v>122</v>
      </c>
      <c r="BK169" s="153">
        <f>BK170</f>
        <v>0</v>
      </c>
    </row>
    <row r="170" spans="1:65" s="12" customFormat="1" ht="22.9" customHeight="1">
      <c r="B170" s="143"/>
      <c r="D170" s="144" t="s">
        <v>73</v>
      </c>
      <c r="E170" s="154" t="s">
        <v>257</v>
      </c>
      <c r="F170" s="154" t="s">
        <v>258</v>
      </c>
      <c r="I170" s="146"/>
      <c r="J170" s="155">
        <f>BK170</f>
        <v>0</v>
      </c>
      <c r="L170" s="143"/>
      <c r="M170" s="148"/>
      <c r="N170" s="149"/>
      <c r="O170" s="149"/>
      <c r="P170" s="150">
        <f>SUM(P171:P177)</f>
        <v>0</v>
      </c>
      <c r="Q170" s="149"/>
      <c r="R170" s="150">
        <f>SUM(R171:R177)</f>
        <v>2.5967999999999998E-2</v>
      </c>
      <c r="S170" s="149"/>
      <c r="T170" s="151">
        <f>SUM(T171:T177)</f>
        <v>4.1285000000000002E-2</v>
      </c>
      <c r="AR170" s="144" t="s">
        <v>140</v>
      </c>
      <c r="AT170" s="152" t="s">
        <v>73</v>
      </c>
      <c r="AU170" s="152" t="s">
        <v>79</v>
      </c>
      <c r="AY170" s="144" t="s">
        <v>122</v>
      </c>
      <c r="BK170" s="153">
        <f>SUM(BK171:BK177)</f>
        <v>0</v>
      </c>
    </row>
    <row r="171" spans="1:65" s="2" customFormat="1" ht="24.2" customHeight="1">
      <c r="A171" s="29"/>
      <c r="B171" s="121"/>
      <c r="C171" s="156" t="s">
        <v>259</v>
      </c>
      <c r="D171" s="156" t="s">
        <v>125</v>
      </c>
      <c r="E171" s="157" t="s">
        <v>260</v>
      </c>
      <c r="F171" s="158" t="s">
        <v>261</v>
      </c>
      <c r="G171" s="159" t="s">
        <v>168</v>
      </c>
      <c r="H171" s="160">
        <v>39.5</v>
      </c>
      <c r="I171" s="161"/>
      <c r="J171" s="160">
        <f t="shared" ref="J171:J177" si="25">ROUND(I171*H171,3)</f>
        <v>0</v>
      </c>
      <c r="K171" s="162"/>
      <c r="L171" s="30"/>
      <c r="M171" s="163" t="s">
        <v>1</v>
      </c>
      <c r="N171" s="164" t="s">
        <v>40</v>
      </c>
      <c r="O171" s="56"/>
      <c r="P171" s="165">
        <f t="shared" ref="P171:P177" si="26">O171*H171</f>
        <v>0</v>
      </c>
      <c r="Q171" s="165">
        <v>0</v>
      </c>
      <c r="R171" s="165">
        <f t="shared" ref="R171:R177" si="27">Q171*H171</f>
        <v>0</v>
      </c>
      <c r="S171" s="165">
        <v>0</v>
      </c>
      <c r="T171" s="166">
        <f t="shared" ref="T171:T177" si="28">S171*H171</f>
        <v>0</v>
      </c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R171" s="167" t="s">
        <v>262</v>
      </c>
      <c r="AT171" s="167" t="s">
        <v>125</v>
      </c>
      <c r="AU171" s="167" t="s">
        <v>100</v>
      </c>
      <c r="AY171" s="14" t="s">
        <v>122</v>
      </c>
      <c r="BE171" s="168">
        <f t="shared" ref="BE171:BE177" si="29">IF(N171="základná",J171,0)</f>
        <v>0</v>
      </c>
      <c r="BF171" s="168">
        <f t="shared" ref="BF171:BF177" si="30">IF(N171="znížená",J171,0)</f>
        <v>0</v>
      </c>
      <c r="BG171" s="168">
        <f t="shared" ref="BG171:BG177" si="31">IF(N171="zákl. prenesená",J171,0)</f>
        <v>0</v>
      </c>
      <c r="BH171" s="168">
        <f t="shared" ref="BH171:BH177" si="32">IF(N171="zníž. prenesená",J171,0)</f>
        <v>0</v>
      </c>
      <c r="BI171" s="168">
        <f t="shared" ref="BI171:BI177" si="33">IF(N171="nulová",J171,0)</f>
        <v>0</v>
      </c>
      <c r="BJ171" s="14" t="s">
        <v>100</v>
      </c>
      <c r="BK171" s="169">
        <f t="shared" ref="BK171:BK177" si="34">ROUND(I171*H171,3)</f>
        <v>0</v>
      </c>
      <c r="BL171" s="14" t="s">
        <v>262</v>
      </c>
      <c r="BM171" s="167" t="s">
        <v>263</v>
      </c>
    </row>
    <row r="172" spans="1:65" s="2" customFormat="1" ht="16.5" customHeight="1">
      <c r="A172" s="29"/>
      <c r="B172" s="121"/>
      <c r="C172" s="170" t="s">
        <v>264</v>
      </c>
      <c r="D172" s="170" t="s">
        <v>145</v>
      </c>
      <c r="E172" s="171" t="s">
        <v>265</v>
      </c>
      <c r="F172" s="172" t="s">
        <v>266</v>
      </c>
      <c r="G172" s="173" t="s">
        <v>267</v>
      </c>
      <c r="H172" s="174">
        <v>24.687999999999999</v>
      </c>
      <c r="I172" s="175"/>
      <c r="J172" s="174">
        <f t="shared" si="25"/>
        <v>0</v>
      </c>
      <c r="K172" s="176"/>
      <c r="L172" s="177"/>
      <c r="M172" s="178" t="s">
        <v>1</v>
      </c>
      <c r="N172" s="179" t="s">
        <v>40</v>
      </c>
      <c r="O172" s="56"/>
      <c r="P172" s="165">
        <f t="shared" si="26"/>
        <v>0</v>
      </c>
      <c r="Q172" s="165">
        <v>1E-3</v>
      </c>
      <c r="R172" s="165">
        <f t="shared" si="27"/>
        <v>2.4687999999999998E-2</v>
      </c>
      <c r="S172" s="165">
        <v>0</v>
      </c>
      <c r="T172" s="166">
        <f t="shared" si="28"/>
        <v>0</v>
      </c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R172" s="167" t="s">
        <v>268</v>
      </c>
      <c r="AT172" s="167" t="s">
        <v>145</v>
      </c>
      <c r="AU172" s="167" t="s">
        <v>100</v>
      </c>
      <c r="AY172" s="14" t="s">
        <v>122</v>
      </c>
      <c r="BE172" s="168">
        <f t="shared" si="29"/>
        <v>0</v>
      </c>
      <c r="BF172" s="168">
        <f t="shared" si="30"/>
        <v>0</v>
      </c>
      <c r="BG172" s="168">
        <f t="shared" si="31"/>
        <v>0</v>
      </c>
      <c r="BH172" s="168">
        <f t="shared" si="32"/>
        <v>0</v>
      </c>
      <c r="BI172" s="168">
        <f t="shared" si="33"/>
        <v>0</v>
      </c>
      <c r="BJ172" s="14" t="s">
        <v>100</v>
      </c>
      <c r="BK172" s="169">
        <f t="shared" si="34"/>
        <v>0</v>
      </c>
      <c r="BL172" s="14" t="s">
        <v>268</v>
      </c>
      <c r="BM172" s="167" t="s">
        <v>269</v>
      </c>
    </row>
    <row r="173" spans="1:65" s="2" customFormat="1" ht="16.5" customHeight="1">
      <c r="A173" s="29"/>
      <c r="B173" s="121"/>
      <c r="C173" s="156" t="s">
        <v>270</v>
      </c>
      <c r="D173" s="156" t="s">
        <v>125</v>
      </c>
      <c r="E173" s="157" t="s">
        <v>271</v>
      </c>
      <c r="F173" s="158" t="s">
        <v>272</v>
      </c>
      <c r="G173" s="159" t="s">
        <v>164</v>
      </c>
      <c r="H173" s="160">
        <v>8</v>
      </c>
      <c r="I173" s="161"/>
      <c r="J173" s="160">
        <f t="shared" si="25"/>
        <v>0</v>
      </c>
      <c r="K173" s="162"/>
      <c r="L173" s="30"/>
      <c r="M173" s="163" t="s">
        <v>1</v>
      </c>
      <c r="N173" s="164" t="s">
        <v>40</v>
      </c>
      <c r="O173" s="56"/>
      <c r="P173" s="165">
        <f t="shared" si="26"/>
        <v>0</v>
      </c>
      <c r="Q173" s="165">
        <v>0</v>
      </c>
      <c r="R173" s="165">
        <f t="shared" si="27"/>
        <v>0</v>
      </c>
      <c r="S173" s="165">
        <v>0</v>
      </c>
      <c r="T173" s="166">
        <f t="shared" si="28"/>
        <v>0</v>
      </c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R173" s="167" t="s">
        <v>262</v>
      </c>
      <c r="AT173" s="167" t="s">
        <v>125</v>
      </c>
      <c r="AU173" s="167" t="s">
        <v>100</v>
      </c>
      <c r="AY173" s="14" t="s">
        <v>122</v>
      </c>
      <c r="BE173" s="168">
        <f t="shared" si="29"/>
        <v>0</v>
      </c>
      <c r="BF173" s="168">
        <f t="shared" si="30"/>
        <v>0</v>
      </c>
      <c r="BG173" s="168">
        <f t="shared" si="31"/>
        <v>0</v>
      </c>
      <c r="BH173" s="168">
        <f t="shared" si="32"/>
        <v>0</v>
      </c>
      <c r="BI173" s="168">
        <f t="shared" si="33"/>
        <v>0</v>
      </c>
      <c r="BJ173" s="14" t="s">
        <v>100</v>
      </c>
      <c r="BK173" s="169">
        <f t="shared" si="34"/>
        <v>0</v>
      </c>
      <c r="BL173" s="14" t="s">
        <v>262</v>
      </c>
      <c r="BM173" s="167" t="s">
        <v>273</v>
      </c>
    </row>
    <row r="174" spans="1:65" s="2" customFormat="1" ht="24.2" customHeight="1">
      <c r="A174" s="29"/>
      <c r="B174" s="121"/>
      <c r="C174" s="170" t="s">
        <v>274</v>
      </c>
      <c r="D174" s="170" t="s">
        <v>145</v>
      </c>
      <c r="E174" s="171" t="s">
        <v>275</v>
      </c>
      <c r="F174" s="172" t="s">
        <v>276</v>
      </c>
      <c r="G174" s="173" t="s">
        <v>164</v>
      </c>
      <c r="H174" s="174">
        <v>8</v>
      </c>
      <c r="I174" s="175"/>
      <c r="J174" s="174">
        <f t="shared" si="25"/>
        <v>0</v>
      </c>
      <c r="K174" s="176"/>
      <c r="L174" s="177"/>
      <c r="M174" s="178" t="s">
        <v>1</v>
      </c>
      <c r="N174" s="179" t="s">
        <v>40</v>
      </c>
      <c r="O174" s="56"/>
      <c r="P174" s="165">
        <f t="shared" si="26"/>
        <v>0</v>
      </c>
      <c r="Q174" s="165">
        <v>1.6000000000000001E-4</v>
      </c>
      <c r="R174" s="165">
        <f t="shared" si="27"/>
        <v>1.2800000000000001E-3</v>
      </c>
      <c r="S174" s="165">
        <v>0</v>
      </c>
      <c r="T174" s="166">
        <f t="shared" si="28"/>
        <v>0</v>
      </c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R174" s="167" t="s">
        <v>268</v>
      </c>
      <c r="AT174" s="167" t="s">
        <v>145</v>
      </c>
      <c r="AU174" s="167" t="s">
        <v>100</v>
      </c>
      <c r="AY174" s="14" t="s">
        <v>122</v>
      </c>
      <c r="BE174" s="168">
        <f t="shared" si="29"/>
        <v>0</v>
      </c>
      <c r="BF174" s="168">
        <f t="shared" si="30"/>
        <v>0</v>
      </c>
      <c r="BG174" s="168">
        <f t="shared" si="31"/>
        <v>0</v>
      </c>
      <c r="BH174" s="168">
        <f t="shared" si="32"/>
        <v>0</v>
      </c>
      <c r="BI174" s="168">
        <f t="shared" si="33"/>
        <v>0</v>
      </c>
      <c r="BJ174" s="14" t="s">
        <v>100</v>
      </c>
      <c r="BK174" s="169">
        <f t="shared" si="34"/>
        <v>0</v>
      </c>
      <c r="BL174" s="14" t="s">
        <v>268</v>
      </c>
      <c r="BM174" s="167" t="s">
        <v>277</v>
      </c>
    </row>
    <row r="175" spans="1:65" s="2" customFormat="1" ht="24.2" customHeight="1">
      <c r="A175" s="29"/>
      <c r="B175" s="121"/>
      <c r="C175" s="156" t="s">
        <v>278</v>
      </c>
      <c r="D175" s="156" t="s">
        <v>125</v>
      </c>
      <c r="E175" s="157" t="s">
        <v>279</v>
      </c>
      <c r="F175" s="158" t="s">
        <v>280</v>
      </c>
      <c r="G175" s="159" t="s">
        <v>168</v>
      </c>
      <c r="H175" s="160">
        <v>39.5</v>
      </c>
      <c r="I175" s="161"/>
      <c r="J175" s="160">
        <f t="shared" si="25"/>
        <v>0</v>
      </c>
      <c r="K175" s="162"/>
      <c r="L175" s="30"/>
      <c r="M175" s="163" t="s">
        <v>1</v>
      </c>
      <c r="N175" s="164" t="s">
        <v>40</v>
      </c>
      <c r="O175" s="56"/>
      <c r="P175" s="165">
        <f t="shared" si="26"/>
        <v>0</v>
      </c>
      <c r="Q175" s="165">
        <v>0</v>
      </c>
      <c r="R175" s="165">
        <f t="shared" si="27"/>
        <v>0</v>
      </c>
      <c r="S175" s="165">
        <v>6.3000000000000003E-4</v>
      </c>
      <c r="T175" s="166">
        <f t="shared" si="28"/>
        <v>2.4885000000000001E-2</v>
      </c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R175" s="167" t="s">
        <v>262</v>
      </c>
      <c r="AT175" s="167" t="s">
        <v>125</v>
      </c>
      <c r="AU175" s="167" t="s">
        <v>100</v>
      </c>
      <c r="AY175" s="14" t="s">
        <v>122</v>
      </c>
      <c r="BE175" s="168">
        <f t="shared" si="29"/>
        <v>0</v>
      </c>
      <c r="BF175" s="168">
        <f t="shared" si="30"/>
        <v>0</v>
      </c>
      <c r="BG175" s="168">
        <f t="shared" si="31"/>
        <v>0</v>
      </c>
      <c r="BH175" s="168">
        <f t="shared" si="32"/>
        <v>0</v>
      </c>
      <c r="BI175" s="168">
        <f t="shared" si="33"/>
        <v>0</v>
      </c>
      <c r="BJ175" s="14" t="s">
        <v>100</v>
      </c>
      <c r="BK175" s="169">
        <f t="shared" si="34"/>
        <v>0</v>
      </c>
      <c r="BL175" s="14" t="s">
        <v>262</v>
      </c>
      <c r="BM175" s="167" t="s">
        <v>281</v>
      </c>
    </row>
    <row r="176" spans="1:65" s="2" customFormat="1" ht="33" customHeight="1">
      <c r="A176" s="29"/>
      <c r="B176" s="121"/>
      <c r="C176" s="156" t="s">
        <v>282</v>
      </c>
      <c r="D176" s="156" t="s">
        <v>125</v>
      </c>
      <c r="E176" s="157" t="s">
        <v>283</v>
      </c>
      <c r="F176" s="158" t="s">
        <v>284</v>
      </c>
      <c r="G176" s="159" t="s">
        <v>164</v>
      </c>
      <c r="H176" s="160">
        <v>42</v>
      </c>
      <c r="I176" s="161"/>
      <c r="J176" s="160">
        <f t="shared" si="25"/>
        <v>0</v>
      </c>
      <c r="K176" s="162"/>
      <c r="L176" s="30"/>
      <c r="M176" s="163" t="s">
        <v>1</v>
      </c>
      <c r="N176" s="164" t="s">
        <v>40</v>
      </c>
      <c r="O176" s="56"/>
      <c r="P176" s="165">
        <f t="shared" si="26"/>
        <v>0</v>
      </c>
      <c r="Q176" s="165">
        <v>0</v>
      </c>
      <c r="R176" s="165">
        <f t="shared" si="27"/>
        <v>0</v>
      </c>
      <c r="S176" s="165">
        <v>3.6000000000000002E-4</v>
      </c>
      <c r="T176" s="166">
        <f t="shared" si="28"/>
        <v>1.5120000000000001E-2</v>
      </c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R176" s="167" t="s">
        <v>262</v>
      </c>
      <c r="AT176" s="167" t="s">
        <v>125</v>
      </c>
      <c r="AU176" s="167" t="s">
        <v>100</v>
      </c>
      <c r="AY176" s="14" t="s">
        <v>122</v>
      </c>
      <c r="BE176" s="168">
        <f t="shared" si="29"/>
        <v>0</v>
      </c>
      <c r="BF176" s="168">
        <f t="shared" si="30"/>
        <v>0</v>
      </c>
      <c r="BG176" s="168">
        <f t="shared" si="31"/>
        <v>0</v>
      </c>
      <c r="BH176" s="168">
        <f t="shared" si="32"/>
        <v>0</v>
      </c>
      <c r="BI176" s="168">
        <f t="shared" si="33"/>
        <v>0</v>
      </c>
      <c r="BJ176" s="14" t="s">
        <v>100</v>
      </c>
      <c r="BK176" s="169">
        <f t="shared" si="34"/>
        <v>0</v>
      </c>
      <c r="BL176" s="14" t="s">
        <v>262</v>
      </c>
      <c r="BM176" s="167" t="s">
        <v>285</v>
      </c>
    </row>
    <row r="177" spans="1:65" s="2" customFormat="1" ht="21.75" customHeight="1">
      <c r="A177" s="29"/>
      <c r="B177" s="121"/>
      <c r="C177" s="156" t="s">
        <v>286</v>
      </c>
      <c r="D177" s="156" t="s">
        <v>125</v>
      </c>
      <c r="E177" s="157" t="s">
        <v>287</v>
      </c>
      <c r="F177" s="158" t="s">
        <v>288</v>
      </c>
      <c r="G177" s="159" t="s">
        <v>164</v>
      </c>
      <c r="H177" s="160">
        <v>8</v>
      </c>
      <c r="I177" s="161"/>
      <c r="J177" s="160">
        <f t="shared" si="25"/>
        <v>0</v>
      </c>
      <c r="K177" s="162"/>
      <c r="L177" s="30"/>
      <c r="M177" s="180" t="s">
        <v>1</v>
      </c>
      <c r="N177" s="181" t="s">
        <v>40</v>
      </c>
      <c r="O177" s="182"/>
      <c r="P177" s="183">
        <f t="shared" si="26"/>
        <v>0</v>
      </c>
      <c r="Q177" s="183">
        <v>0</v>
      </c>
      <c r="R177" s="183">
        <f t="shared" si="27"/>
        <v>0</v>
      </c>
      <c r="S177" s="183">
        <v>1.6000000000000001E-4</v>
      </c>
      <c r="T177" s="184">
        <f t="shared" si="28"/>
        <v>1.2800000000000001E-3</v>
      </c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R177" s="167" t="s">
        <v>262</v>
      </c>
      <c r="AT177" s="167" t="s">
        <v>125</v>
      </c>
      <c r="AU177" s="167" t="s">
        <v>100</v>
      </c>
      <c r="AY177" s="14" t="s">
        <v>122</v>
      </c>
      <c r="BE177" s="168">
        <f t="shared" si="29"/>
        <v>0</v>
      </c>
      <c r="BF177" s="168">
        <f t="shared" si="30"/>
        <v>0</v>
      </c>
      <c r="BG177" s="168">
        <f t="shared" si="31"/>
        <v>0</v>
      </c>
      <c r="BH177" s="168">
        <f t="shared" si="32"/>
        <v>0</v>
      </c>
      <c r="BI177" s="168">
        <f t="shared" si="33"/>
        <v>0</v>
      </c>
      <c r="BJ177" s="14" t="s">
        <v>100</v>
      </c>
      <c r="BK177" s="169">
        <f t="shared" si="34"/>
        <v>0</v>
      </c>
      <c r="BL177" s="14" t="s">
        <v>262</v>
      </c>
      <c r="BM177" s="167" t="s">
        <v>289</v>
      </c>
    </row>
    <row r="178" spans="1:65" s="2" customFormat="1" ht="6.95" customHeight="1">
      <c r="A178" s="29"/>
      <c r="B178" s="45"/>
      <c r="C178" s="46"/>
      <c r="D178" s="46"/>
      <c r="E178" s="46"/>
      <c r="F178" s="46"/>
      <c r="G178" s="46"/>
      <c r="H178" s="46"/>
      <c r="I178" s="46"/>
      <c r="J178" s="46"/>
      <c r="K178" s="46"/>
      <c r="L178" s="30"/>
      <c r="M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</row>
  </sheetData>
  <autoFilter ref="C129:K177"/>
  <mergeCells count="11">
    <mergeCell ref="E122:H122"/>
    <mergeCell ref="E7:H7"/>
    <mergeCell ref="E16:H16"/>
    <mergeCell ref="E25:H25"/>
    <mergeCell ref="E85:H85"/>
    <mergeCell ref="D106:F106"/>
    <mergeCell ref="L2:V2"/>
    <mergeCell ref="D107:F107"/>
    <mergeCell ref="D108:F108"/>
    <mergeCell ref="D109:F109"/>
    <mergeCell ref="D110:F110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4</vt:i4>
      </vt:variant>
    </vt:vector>
  </HeadingPairs>
  <TitlesOfParts>
    <vt:vector size="5" baseType="lpstr">
      <vt:lpstr>15664 - Oprava strechy na...</vt:lpstr>
      <vt:lpstr>'15664 - Oprava strechy na...'!Názvy_tlače</vt:lpstr>
      <vt:lpstr>'Rekapitulácia stavby'!Názvy_tlače</vt:lpstr>
      <vt:lpstr>'15664 - Oprava strechy na...'!Oblasť_tlače</vt:lpstr>
      <vt:lpstr>'Rekapitulácia stavby'!Oblasť_tlače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Anna-FSPC\Anna</dc:creator>
  <cp:lastModifiedBy>Stefan Scerba</cp:lastModifiedBy>
  <dcterms:created xsi:type="dcterms:W3CDTF">2021-10-26T12:29:53Z</dcterms:created>
  <dcterms:modified xsi:type="dcterms:W3CDTF">2021-10-29T10:16:03Z</dcterms:modified>
</cp:coreProperties>
</file>