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630" yWindow="555" windowWidth="27495" windowHeight="10935" firstSheet="1" activeTab="1"/>
  </bookViews>
  <sheets>
    <sheet name="Rekapitulácia stavby" sheetId="1" state="veryHidden" r:id="rId1"/>
    <sheet name="14195-1 - Rekonštrukcia v..." sheetId="2" r:id="rId2"/>
  </sheets>
  <definedNames>
    <definedName name="_xlnm._FilterDatabase" localSheetId="1" hidden="1">'14195-1 - Rekonštrukcia v...'!$C$129:$K$210</definedName>
    <definedName name="_xlnm.Print_Titles" localSheetId="1">'14195-1 - Rekonštrukcia v...'!$129:$129</definedName>
    <definedName name="_xlnm.Print_Titles" localSheetId="0">'Rekapitulácia stavby'!$92:$92</definedName>
    <definedName name="_xlnm.Print_Area" localSheetId="1">'14195-1 - Rekonštrukcia v...'!$C$4:$J$76,'14195-1 - Rekonštrukcia v...'!$C$82:$J$113,'14195-1 - Rekonštrukcia v...'!$C$119:$K$210</definedName>
    <definedName name="_xlnm.Print_Area" localSheetId="0">'Rekapitulácia stavby'!$D$4:$AO$76,'Rekapitulácia stavby'!$C$82:$AQ$96</definedName>
  </definedNames>
  <calcPr calcId="145621"/>
</workbook>
</file>

<file path=xl/calcChain.xml><?xml version="1.0" encoding="utf-8"?>
<calcChain xmlns="http://schemas.openxmlformats.org/spreadsheetml/2006/main">
  <c r="J37" i="2" l="1"/>
  <c r="J36" i="2"/>
  <c r="AY95" i="1"/>
  <c r="J35" i="2"/>
  <c r="AX95" i="1"/>
  <c r="BI210" i="2"/>
  <c r="BH210" i="2"/>
  <c r="BG210" i="2"/>
  <c r="BE210" i="2"/>
  <c r="T210" i="2"/>
  <c r="R210" i="2"/>
  <c r="P210" i="2"/>
  <c r="BI209" i="2"/>
  <c r="BH209" i="2"/>
  <c r="BG209" i="2"/>
  <c r="BE209" i="2"/>
  <c r="T209" i="2"/>
  <c r="R209" i="2"/>
  <c r="P209" i="2"/>
  <c r="BI207" i="2"/>
  <c r="BH207" i="2"/>
  <c r="BG207" i="2"/>
  <c r="BE207" i="2"/>
  <c r="T207" i="2"/>
  <c r="R207" i="2"/>
  <c r="P207" i="2"/>
  <c r="BI206" i="2"/>
  <c r="BH206" i="2"/>
  <c r="BG206" i="2"/>
  <c r="BE206" i="2"/>
  <c r="T206" i="2"/>
  <c r="R206" i="2"/>
  <c r="P206" i="2"/>
  <c r="BI205" i="2"/>
  <c r="BH205" i="2"/>
  <c r="BG205" i="2"/>
  <c r="BE205" i="2"/>
  <c r="T205" i="2"/>
  <c r="R205" i="2"/>
  <c r="P205" i="2"/>
  <c r="BI204" i="2"/>
  <c r="BH204" i="2"/>
  <c r="BG204" i="2"/>
  <c r="BE204" i="2"/>
  <c r="T204" i="2"/>
  <c r="R204" i="2"/>
  <c r="P204" i="2"/>
  <c r="BI203" i="2"/>
  <c r="BH203" i="2"/>
  <c r="BG203" i="2"/>
  <c r="BE203" i="2"/>
  <c r="T203" i="2"/>
  <c r="R203" i="2"/>
  <c r="P203" i="2"/>
  <c r="BI202" i="2"/>
  <c r="BH202" i="2"/>
  <c r="BG202" i="2"/>
  <c r="BE202" i="2"/>
  <c r="T202" i="2"/>
  <c r="R202" i="2"/>
  <c r="P202" i="2"/>
  <c r="BI201" i="2"/>
  <c r="BH201" i="2"/>
  <c r="BG201" i="2"/>
  <c r="BE201" i="2"/>
  <c r="T201" i="2"/>
  <c r="R201" i="2"/>
  <c r="P201" i="2"/>
  <c r="BI200" i="2"/>
  <c r="BH200" i="2"/>
  <c r="BG200" i="2"/>
  <c r="BE200" i="2"/>
  <c r="T200" i="2"/>
  <c r="R200" i="2"/>
  <c r="P200" i="2"/>
  <c r="BI199" i="2"/>
  <c r="BH199" i="2"/>
  <c r="BG199" i="2"/>
  <c r="BE199" i="2"/>
  <c r="T199" i="2"/>
  <c r="R199" i="2"/>
  <c r="P199" i="2"/>
  <c r="BI198" i="2"/>
  <c r="BH198" i="2"/>
  <c r="BG198" i="2"/>
  <c r="BE198" i="2"/>
  <c r="T198" i="2"/>
  <c r="R198" i="2"/>
  <c r="P198" i="2"/>
  <c r="BI196" i="2"/>
  <c r="BH196" i="2"/>
  <c r="BG196" i="2"/>
  <c r="BE196" i="2"/>
  <c r="T196" i="2"/>
  <c r="R196" i="2"/>
  <c r="P196" i="2"/>
  <c r="BI195" i="2"/>
  <c r="BH195" i="2"/>
  <c r="BG195" i="2"/>
  <c r="BE195" i="2"/>
  <c r="T195" i="2"/>
  <c r="R195" i="2"/>
  <c r="P195" i="2"/>
  <c r="BI193" i="2"/>
  <c r="BH193" i="2"/>
  <c r="BG193" i="2"/>
  <c r="BE193" i="2"/>
  <c r="T193" i="2"/>
  <c r="R193" i="2"/>
  <c r="P193" i="2"/>
  <c r="BI192" i="2"/>
  <c r="BH192" i="2"/>
  <c r="BG192" i="2"/>
  <c r="BE192" i="2"/>
  <c r="T192" i="2"/>
  <c r="R192" i="2"/>
  <c r="P192" i="2"/>
  <c r="BI191" i="2"/>
  <c r="BH191" i="2"/>
  <c r="BG191" i="2"/>
  <c r="BE191" i="2"/>
  <c r="T191" i="2"/>
  <c r="R191" i="2"/>
  <c r="P191" i="2"/>
  <c r="BI190" i="2"/>
  <c r="BH190" i="2"/>
  <c r="BG190" i="2"/>
  <c r="BE190" i="2"/>
  <c r="T190" i="2"/>
  <c r="R190" i="2"/>
  <c r="P190" i="2"/>
  <c r="BI188" i="2"/>
  <c r="BH188" i="2"/>
  <c r="BG188" i="2"/>
  <c r="BE188" i="2"/>
  <c r="T188" i="2"/>
  <c r="R188" i="2"/>
  <c r="P188" i="2"/>
  <c r="BI187" i="2"/>
  <c r="BH187" i="2"/>
  <c r="BG187" i="2"/>
  <c r="BE187" i="2"/>
  <c r="T187" i="2"/>
  <c r="R187" i="2"/>
  <c r="P187" i="2"/>
  <c r="BI184" i="2"/>
  <c r="BH184" i="2"/>
  <c r="BG184" i="2"/>
  <c r="BE184" i="2"/>
  <c r="T184" i="2"/>
  <c r="T183" i="2"/>
  <c r="R184" i="2"/>
  <c r="R183" i="2" s="1"/>
  <c r="P184" i="2"/>
  <c r="P183" i="2"/>
  <c r="BI182" i="2"/>
  <c r="BH182" i="2"/>
  <c r="BG182" i="2"/>
  <c r="BE182" i="2"/>
  <c r="T182" i="2"/>
  <c r="R182" i="2"/>
  <c r="P182" i="2"/>
  <c r="BI181" i="2"/>
  <c r="BH181" i="2"/>
  <c r="BG181" i="2"/>
  <c r="BE181" i="2"/>
  <c r="T181" i="2"/>
  <c r="R181" i="2"/>
  <c r="P181" i="2"/>
  <c r="BI180" i="2"/>
  <c r="BH180" i="2"/>
  <c r="BG180" i="2"/>
  <c r="BE180" i="2"/>
  <c r="T180" i="2"/>
  <c r="R180" i="2"/>
  <c r="P180" i="2"/>
  <c r="BI179" i="2"/>
  <c r="BH179" i="2"/>
  <c r="BG179" i="2"/>
  <c r="BE179" i="2"/>
  <c r="T179" i="2"/>
  <c r="R179" i="2"/>
  <c r="P179" i="2"/>
  <c r="BI178" i="2"/>
  <c r="BH178" i="2"/>
  <c r="BG178" i="2"/>
  <c r="BE178" i="2"/>
  <c r="T178" i="2"/>
  <c r="R178" i="2"/>
  <c r="P178" i="2"/>
  <c r="BI177" i="2"/>
  <c r="BH177" i="2"/>
  <c r="BG177" i="2"/>
  <c r="BE177" i="2"/>
  <c r="T177" i="2"/>
  <c r="R177" i="2"/>
  <c r="P177" i="2"/>
  <c r="BI175" i="2"/>
  <c r="BH175" i="2"/>
  <c r="BG175" i="2"/>
  <c r="BE175" i="2"/>
  <c r="T175" i="2"/>
  <c r="R175" i="2"/>
  <c r="P175" i="2"/>
  <c r="BI174" i="2"/>
  <c r="BH174" i="2"/>
  <c r="BG174" i="2"/>
  <c r="BE174" i="2"/>
  <c r="T174" i="2"/>
  <c r="R174" i="2"/>
  <c r="P174" i="2"/>
  <c r="BI173" i="2"/>
  <c r="BH173" i="2"/>
  <c r="BG173" i="2"/>
  <c r="BE173" i="2"/>
  <c r="T173" i="2"/>
  <c r="R173" i="2"/>
  <c r="P173" i="2"/>
  <c r="BI172" i="2"/>
  <c r="BH172" i="2"/>
  <c r="BG172" i="2"/>
  <c r="BE172" i="2"/>
  <c r="T172" i="2"/>
  <c r="R172" i="2"/>
  <c r="P172" i="2"/>
  <c r="BI171" i="2"/>
  <c r="BH171" i="2"/>
  <c r="BG171" i="2"/>
  <c r="BE171" i="2"/>
  <c r="T171" i="2"/>
  <c r="R171" i="2"/>
  <c r="P171" i="2"/>
  <c r="BI170" i="2"/>
  <c r="BH170" i="2"/>
  <c r="BG170" i="2"/>
  <c r="BE170" i="2"/>
  <c r="T170" i="2"/>
  <c r="R170" i="2"/>
  <c r="P170" i="2"/>
  <c r="BI169" i="2"/>
  <c r="BH169" i="2"/>
  <c r="BG169" i="2"/>
  <c r="BE169" i="2"/>
  <c r="T169" i="2"/>
  <c r="R169" i="2"/>
  <c r="P169" i="2"/>
  <c r="BI168" i="2"/>
  <c r="BH168" i="2"/>
  <c r="BG168" i="2"/>
  <c r="BE168" i="2"/>
  <c r="T168" i="2"/>
  <c r="R168" i="2"/>
  <c r="P168" i="2"/>
  <c r="BI167" i="2"/>
  <c r="BH167" i="2"/>
  <c r="BG167" i="2"/>
  <c r="BE167" i="2"/>
  <c r="T167" i="2"/>
  <c r="R167" i="2"/>
  <c r="P167" i="2"/>
  <c r="BI166" i="2"/>
  <c r="BH166" i="2"/>
  <c r="BG166" i="2"/>
  <c r="BE166" i="2"/>
  <c r="T166" i="2"/>
  <c r="R166" i="2"/>
  <c r="P166" i="2"/>
  <c r="BI165" i="2"/>
  <c r="BH165" i="2"/>
  <c r="BG165" i="2"/>
  <c r="BE165" i="2"/>
  <c r="T165" i="2"/>
  <c r="R165" i="2"/>
  <c r="P165" i="2"/>
  <c r="BI164" i="2"/>
  <c r="BH164" i="2"/>
  <c r="BG164" i="2"/>
  <c r="BE164" i="2"/>
  <c r="T164" i="2"/>
  <c r="R164" i="2"/>
  <c r="P164" i="2"/>
  <c r="BI163" i="2"/>
  <c r="BH163" i="2"/>
  <c r="BG163" i="2"/>
  <c r="BE163" i="2"/>
  <c r="T163" i="2"/>
  <c r="R163" i="2"/>
  <c r="P163" i="2"/>
  <c r="BI162" i="2"/>
  <c r="BH162" i="2"/>
  <c r="BG162" i="2"/>
  <c r="BE162" i="2"/>
  <c r="T162" i="2"/>
  <c r="R162" i="2"/>
  <c r="P162" i="2"/>
  <c r="BI161" i="2"/>
  <c r="BH161" i="2"/>
  <c r="BG161" i="2"/>
  <c r="BE161" i="2"/>
  <c r="T161" i="2"/>
  <c r="R161" i="2"/>
  <c r="P161" i="2"/>
  <c r="BI159" i="2"/>
  <c r="BH159" i="2"/>
  <c r="BG159" i="2"/>
  <c r="BE159" i="2"/>
  <c r="T159" i="2"/>
  <c r="R159" i="2"/>
  <c r="P159" i="2"/>
  <c r="BI158" i="2"/>
  <c r="BH158" i="2"/>
  <c r="BG158" i="2"/>
  <c r="BE158" i="2"/>
  <c r="T158" i="2"/>
  <c r="R158" i="2"/>
  <c r="P158" i="2"/>
  <c r="BI156" i="2"/>
  <c r="BH156" i="2"/>
  <c r="BG156" i="2"/>
  <c r="BE156" i="2"/>
  <c r="T156" i="2"/>
  <c r="R156" i="2"/>
  <c r="P156" i="2"/>
  <c r="BI155" i="2"/>
  <c r="BH155" i="2"/>
  <c r="BG155" i="2"/>
  <c r="BE155" i="2"/>
  <c r="T155" i="2"/>
  <c r="R155" i="2"/>
  <c r="P155" i="2"/>
  <c r="BI154" i="2"/>
  <c r="BH154" i="2"/>
  <c r="BG154" i="2"/>
  <c r="BE154" i="2"/>
  <c r="T154" i="2"/>
  <c r="R154" i="2"/>
  <c r="P154" i="2"/>
  <c r="BI153" i="2"/>
  <c r="BH153" i="2"/>
  <c r="BG153" i="2"/>
  <c r="BE153" i="2"/>
  <c r="T153" i="2"/>
  <c r="R153" i="2"/>
  <c r="P153" i="2"/>
  <c r="BI152" i="2"/>
  <c r="BH152" i="2"/>
  <c r="BG152" i="2"/>
  <c r="BE152" i="2"/>
  <c r="T152" i="2"/>
  <c r="R152" i="2"/>
  <c r="P152" i="2"/>
  <c r="BI151" i="2"/>
  <c r="BH151" i="2"/>
  <c r="BG151" i="2"/>
  <c r="BE151" i="2"/>
  <c r="T151" i="2"/>
  <c r="R151" i="2"/>
  <c r="P151" i="2"/>
  <c r="BI150" i="2"/>
  <c r="BH150" i="2"/>
  <c r="BG150" i="2"/>
  <c r="BE150" i="2"/>
  <c r="T150" i="2"/>
  <c r="R150" i="2"/>
  <c r="P150" i="2"/>
  <c r="BI149" i="2"/>
  <c r="BH149" i="2"/>
  <c r="BG149" i="2"/>
  <c r="BE149" i="2"/>
  <c r="T149" i="2"/>
  <c r="R149" i="2"/>
  <c r="P149" i="2"/>
  <c r="BI148" i="2"/>
  <c r="BH148" i="2"/>
  <c r="BG148" i="2"/>
  <c r="BE148" i="2"/>
  <c r="T148" i="2"/>
  <c r="R148" i="2"/>
  <c r="P148" i="2"/>
  <c r="BI147" i="2"/>
  <c r="BH147" i="2"/>
  <c r="BG147" i="2"/>
  <c r="BE147" i="2"/>
  <c r="T147" i="2"/>
  <c r="R147" i="2"/>
  <c r="P147" i="2"/>
  <c r="BI146" i="2"/>
  <c r="BH146" i="2"/>
  <c r="BG146" i="2"/>
  <c r="BE146" i="2"/>
  <c r="T146" i="2"/>
  <c r="R146" i="2"/>
  <c r="P146" i="2"/>
  <c r="BI145" i="2"/>
  <c r="BH145" i="2"/>
  <c r="BG145" i="2"/>
  <c r="BE145" i="2"/>
  <c r="T145" i="2"/>
  <c r="R145" i="2"/>
  <c r="P145" i="2"/>
  <c r="BI143" i="2"/>
  <c r="BH143" i="2"/>
  <c r="BG143" i="2"/>
  <c r="BE143" i="2"/>
  <c r="T143" i="2"/>
  <c r="R143" i="2"/>
  <c r="P143" i="2"/>
  <c r="BI142" i="2"/>
  <c r="BH142" i="2"/>
  <c r="BG142" i="2"/>
  <c r="BE142" i="2"/>
  <c r="T142" i="2"/>
  <c r="R142" i="2"/>
  <c r="P142" i="2"/>
  <c r="BI140" i="2"/>
  <c r="BH140" i="2"/>
  <c r="BG140" i="2"/>
  <c r="BE140" i="2"/>
  <c r="T140" i="2"/>
  <c r="R140" i="2"/>
  <c r="P140" i="2"/>
  <c r="BI139" i="2"/>
  <c r="BH139" i="2"/>
  <c r="BG139" i="2"/>
  <c r="BE139" i="2"/>
  <c r="T139" i="2"/>
  <c r="R139" i="2"/>
  <c r="P139" i="2"/>
  <c r="BI138" i="2"/>
  <c r="BH138" i="2"/>
  <c r="BG138" i="2"/>
  <c r="BE138" i="2"/>
  <c r="T138" i="2"/>
  <c r="R138" i="2"/>
  <c r="P138" i="2"/>
  <c r="BI137" i="2"/>
  <c r="BH137" i="2"/>
  <c r="BG137" i="2"/>
  <c r="BE137" i="2"/>
  <c r="T137" i="2"/>
  <c r="R137" i="2"/>
  <c r="P137" i="2"/>
  <c r="BI136" i="2"/>
  <c r="BH136" i="2"/>
  <c r="BG136" i="2"/>
  <c r="BE136" i="2"/>
  <c r="T136" i="2"/>
  <c r="R136" i="2"/>
  <c r="P136" i="2"/>
  <c r="BI135" i="2"/>
  <c r="BH135" i="2"/>
  <c r="BG135" i="2"/>
  <c r="BE135" i="2"/>
  <c r="T135" i="2"/>
  <c r="R135" i="2"/>
  <c r="P135" i="2"/>
  <c r="BI134" i="2"/>
  <c r="BH134" i="2"/>
  <c r="BG134" i="2"/>
  <c r="BE134" i="2"/>
  <c r="T134" i="2"/>
  <c r="R134" i="2"/>
  <c r="P134" i="2"/>
  <c r="BI133" i="2"/>
  <c r="BH133" i="2"/>
  <c r="BG133" i="2"/>
  <c r="BE133" i="2"/>
  <c r="T133" i="2"/>
  <c r="R133" i="2"/>
  <c r="P133" i="2"/>
  <c r="F126" i="2"/>
  <c r="F124" i="2"/>
  <c r="E122" i="2"/>
  <c r="J29" i="2"/>
  <c r="F89" i="2"/>
  <c r="F87" i="2"/>
  <c r="E85" i="2"/>
  <c r="J22" i="2"/>
  <c r="E22" i="2"/>
  <c r="J127" i="2" s="1"/>
  <c r="J21" i="2"/>
  <c r="J19" i="2"/>
  <c r="E19" i="2"/>
  <c r="J126" i="2" s="1"/>
  <c r="J18" i="2"/>
  <c r="J16" i="2"/>
  <c r="E16" i="2"/>
  <c r="F127" i="2" s="1"/>
  <c r="J15" i="2"/>
  <c r="J10" i="2"/>
  <c r="J124" i="2"/>
  <c r="L90" i="1"/>
  <c r="AM90" i="1"/>
  <c r="AM89" i="1"/>
  <c r="L89" i="1"/>
  <c r="AM87" i="1"/>
  <c r="L87" i="1"/>
  <c r="L85" i="1"/>
  <c r="L84" i="1"/>
  <c r="BK210" i="2"/>
  <c r="J210" i="2"/>
  <c r="BK209" i="2"/>
  <c r="J209" i="2"/>
  <c r="BK207" i="2"/>
  <c r="J207" i="2"/>
  <c r="BK206" i="2"/>
  <c r="J206" i="2"/>
  <c r="BK205" i="2"/>
  <c r="J205" i="2"/>
  <c r="BK204" i="2"/>
  <c r="J204" i="2"/>
  <c r="BK203" i="2"/>
  <c r="J203" i="2"/>
  <c r="BK202" i="2"/>
  <c r="J202" i="2"/>
  <c r="BK201" i="2"/>
  <c r="J201" i="2"/>
  <c r="BK200" i="2"/>
  <c r="J200" i="2"/>
  <c r="BK199" i="2"/>
  <c r="J199" i="2"/>
  <c r="BK198" i="2"/>
  <c r="J198" i="2"/>
  <c r="BK196" i="2"/>
  <c r="J196" i="2"/>
  <c r="BK195" i="2"/>
  <c r="J195" i="2"/>
  <c r="BK193" i="2"/>
  <c r="J193" i="2"/>
  <c r="BK192" i="2"/>
  <c r="J192" i="2"/>
  <c r="BK191" i="2"/>
  <c r="BK190" i="2"/>
  <c r="BK188" i="2"/>
  <c r="BK187" i="2"/>
  <c r="BK184" i="2"/>
  <c r="BK182" i="2"/>
  <c r="J181" i="2"/>
  <c r="BK180" i="2"/>
  <c r="J179" i="2"/>
  <c r="BK178" i="2"/>
  <c r="J177" i="2"/>
  <c r="BK175" i="2"/>
  <c r="J174" i="2"/>
  <c r="BK173" i="2"/>
  <c r="J172" i="2"/>
  <c r="J171" i="2"/>
  <c r="J170" i="2"/>
  <c r="BK169" i="2"/>
  <c r="BK168" i="2"/>
  <c r="BK167" i="2"/>
  <c r="BK166" i="2"/>
  <c r="BK165" i="2"/>
  <c r="J164" i="2"/>
  <c r="J163" i="2"/>
  <c r="J162" i="2"/>
  <c r="J161" i="2"/>
  <c r="BK159" i="2"/>
  <c r="J158" i="2"/>
  <c r="J156" i="2"/>
  <c r="BK155" i="2"/>
  <c r="BK154" i="2"/>
  <c r="J153" i="2"/>
  <c r="BK152" i="2"/>
  <c r="BK151" i="2"/>
  <c r="J150" i="2"/>
  <c r="J149" i="2"/>
  <c r="BK148" i="2"/>
  <c r="BK147" i="2"/>
  <c r="BK146" i="2"/>
  <c r="J145" i="2"/>
  <c r="J143" i="2"/>
  <c r="BK142" i="2"/>
  <c r="BK140" i="2"/>
  <c r="J139" i="2"/>
  <c r="J138" i="2"/>
  <c r="J137" i="2"/>
  <c r="J136" i="2"/>
  <c r="J135" i="2"/>
  <c r="BK134" i="2"/>
  <c r="BK133" i="2"/>
  <c r="AS94" i="1"/>
  <c r="J191" i="2"/>
  <c r="J190" i="2"/>
  <c r="J188" i="2"/>
  <c r="J187" i="2"/>
  <c r="J184" i="2"/>
  <c r="J182" i="2"/>
  <c r="BK181" i="2"/>
  <c r="J180" i="2"/>
  <c r="BK179" i="2"/>
  <c r="J178" i="2"/>
  <c r="BK177" i="2"/>
  <c r="J175" i="2"/>
  <c r="BK174" i="2"/>
  <c r="J173" i="2"/>
  <c r="BK172" i="2"/>
  <c r="BK171" i="2"/>
  <c r="BK170" i="2"/>
  <c r="J169" i="2"/>
  <c r="J168" i="2"/>
  <c r="J167" i="2"/>
  <c r="J166" i="2"/>
  <c r="J165" i="2"/>
  <c r="BK164" i="2"/>
  <c r="BK163" i="2"/>
  <c r="BK162" i="2"/>
  <c r="BK161" i="2"/>
  <c r="J159" i="2"/>
  <c r="BK158" i="2"/>
  <c r="BK156" i="2"/>
  <c r="J155" i="2"/>
  <c r="J154" i="2"/>
  <c r="BK153" i="2"/>
  <c r="J152" i="2"/>
  <c r="J151" i="2"/>
  <c r="BK150" i="2"/>
  <c r="BK149" i="2"/>
  <c r="J148" i="2"/>
  <c r="J147" i="2"/>
  <c r="J146" i="2"/>
  <c r="BK145" i="2"/>
  <c r="BK143" i="2"/>
  <c r="J142" i="2"/>
  <c r="J140" i="2"/>
  <c r="BK139" i="2"/>
  <c r="BK138" i="2"/>
  <c r="BK137" i="2"/>
  <c r="BK136" i="2"/>
  <c r="BK135" i="2"/>
  <c r="J134" i="2"/>
  <c r="J133" i="2"/>
  <c r="BK132" i="2" l="1"/>
  <c r="J132" i="2" s="1"/>
  <c r="J96" i="2" s="1"/>
  <c r="P132" i="2"/>
  <c r="R132" i="2"/>
  <c r="T132" i="2"/>
  <c r="BK141" i="2"/>
  <c r="J141" i="2" s="1"/>
  <c r="J97" i="2" s="1"/>
  <c r="P141" i="2"/>
  <c r="R141" i="2"/>
  <c r="T141" i="2"/>
  <c r="BK144" i="2"/>
  <c r="J144" i="2" s="1"/>
  <c r="J98" i="2" s="1"/>
  <c r="P144" i="2"/>
  <c r="R144" i="2"/>
  <c r="T144" i="2"/>
  <c r="BK157" i="2"/>
  <c r="J157" i="2" s="1"/>
  <c r="J99" i="2" s="1"/>
  <c r="P157" i="2"/>
  <c r="R157" i="2"/>
  <c r="T157" i="2"/>
  <c r="BK160" i="2"/>
  <c r="J160" i="2" s="1"/>
  <c r="J100" i="2" s="1"/>
  <c r="P160" i="2"/>
  <c r="R160" i="2"/>
  <c r="T160" i="2"/>
  <c r="BK176" i="2"/>
  <c r="J176" i="2" s="1"/>
  <c r="J101" i="2" s="1"/>
  <c r="P176" i="2"/>
  <c r="R176" i="2"/>
  <c r="T176" i="2"/>
  <c r="BK186" i="2"/>
  <c r="J186" i="2" s="1"/>
  <c r="J104" i="2" s="1"/>
  <c r="P186" i="2"/>
  <c r="R186" i="2"/>
  <c r="T186" i="2"/>
  <c r="BK189" i="2"/>
  <c r="J189" i="2" s="1"/>
  <c r="J105" i="2" s="1"/>
  <c r="P189" i="2"/>
  <c r="R189" i="2"/>
  <c r="T189" i="2"/>
  <c r="BK194" i="2"/>
  <c r="J194" i="2" s="1"/>
  <c r="J106" i="2" s="1"/>
  <c r="P194" i="2"/>
  <c r="R194" i="2"/>
  <c r="T194" i="2"/>
  <c r="BK197" i="2"/>
  <c r="J197" i="2" s="1"/>
  <c r="J107" i="2" s="1"/>
  <c r="P197" i="2"/>
  <c r="R197" i="2"/>
  <c r="T197" i="2"/>
  <c r="BK208" i="2"/>
  <c r="J208" i="2" s="1"/>
  <c r="J108" i="2" s="1"/>
  <c r="P208" i="2"/>
  <c r="R208" i="2"/>
  <c r="T208" i="2"/>
  <c r="F90" i="2"/>
  <c r="BF133" i="2"/>
  <c r="BF139" i="2"/>
  <c r="BF143" i="2"/>
  <c r="BF145" i="2"/>
  <c r="BF146" i="2"/>
  <c r="BF147" i="2"/>
  <c r="BF149" i="2"/>
  <c r="BF150" i="2"/>
  <c r="BF151" i="2"/>
  <c r="BF153" i="2"/>
  <c r="BF154" i="2"/>
  <c r="BF156" i="2"/>
  <c r="BF158" i="2"/>
  <c r="BF159" i="2"/>
  <c r="BF164" i="2"/>
  <c r="BF165" i="2"/>
  <c r="BF167" i="2"/>
  <c r="BF168" i="2"/>
  <c r="BF172" i="2"/>
  <c r="BF175" i="2"/>
  <c r="BF177" i="2"/>
  <c r="BF179" i="2"/>
  <c r="BF182" i="2"/>
  <c r="BF184" i="2"/>
  <c r="BF187" i="2"/>
  <c r="J87" i="2"/>
  <c r="J89" i="2"/>
  <c r="J90" i="2"/>
  <c r="BF134" i="2"/>
  <c r="BF135" i="2"/>
  <c r="BF136" i="2"/>
  <c r="BF137" i="2"/>
  <c r="BF138" i="2"/>
  <c r="BF140" i="2"/>
  <c r="BF142" i="2"/>
  <c r="BF148" i="2"/>
  <c r="BF152" i="2"/>
  <c r="BF155" i="2"/>
  <c r="BF161" i="2"/>
  <c r="BF162" i="2"/>
  <c r="BF163" i="2"/>
  <c r="BF166" i="2"/>
  <c r="BF169" i="2"/>
  <c r="BF170" i="2"/>
  <c r="BF171" i="2"/>
  <c r="BF173" i="2"/>
  <c r="BF174" i="2"/>
  <c r="BF178" i="2"/>
  <c r="BF180" i="2"/>
  <c r="BF181" i="2"/>
  <c r="BF188" i="2"/>
  <c r="BF190" i="2"/>
  <c r="BF191" i="2"/>
  <c r="BF192" i="2"/>
  <c r="BF193" i="2"/>
  <c r="BF195" i="2"/>
  <c r="BF196" i="2"/>
  <c r="BF198" i="2"/>
  <c r="BF199" i="2"/>
  <c r="BF200" i="2"/>
  <c r="BF201" i="2"/>
  <c r="BF202" i="2"/>
  <c r="BF203" i="2"/>
  <c r="BF204" i="2"/>
  <c r="BF205" i="2"/>
  <c r="BF206" i="2"/>
  <c r="BF207" i="2"/>
  <c r="BF209" i="2"/>
  <c r="BF210" i="2"/>
  <c r="BK183" i="2"/>
  <c r="J183" i="2" s="1"/>
  <c r="J102" i="2" s="1"/>
  <c r="F33" i="2"/>
  <c r="AZ95" i="1" s="1"/>
  <c r="AZ94" i="1" s="1"/>
  <c r="W29" i="1" s="1"/>
  <c r="F35" i="2"/>
  <c r="BB95" i="1" s="1"/>
  <c r="BB94" i="1" s="1"/>
  <c r="W31" i="1" s="1"/>
  <c r="F36" i="2"/>
  <c r="BC95" i="1" s="1"/>
  <c r="BC94" i="1" s="1"/>
  <c r="AY94" i="1" s="1"/>
  <c r="F37" i="2"/>
  <c r="BD95" i="1" s="1"/>
  <c r="BD94" i="1" s="1"/>
  <c r="W33" i="1" s="1"/>
  <c r="J33" i="2"/>
  <c r="AV95" i="1" s="1"/>
  <c r="T185" i="2" l="1"/>
  <c r="R185" i="2"/>
  <c r="P185" i="2"/>
  <c r="T131" i="2"/>
  <c r="T130" i="2" s="1"/>
  <c r="R131" i="2"/>
  <c r="R130" i="2" s="1"/>
  <c r="P131" i="2"/>
  <c r="P130" i="2" s="1"/>
  <c r="AU95" i="1" s="1"/>
  <c r="AU94" i="1" s="1"/>
  <c r="BK131" i="2"/>
  <c r="J131" i="2"/>
  <c r="J95" i="2" s="1"/>
  <c r="BK185" i="2"/>
  <c r="J185" i="2" s="1"/>
  <c r="J103" i="2" s="1"/>
  <c r="F34" i="2"/>
  <c r="BA95" i="1" s="1"/>
  <c r="BA94" i="1" s="1"/>
  <c r="W30" i="1" s="1"/>
  <c r="AV94" i="1"/>
  <c r="AK29" i="1" s="1"/>
  <c r="AX94" i="1"/>
  <c r="W32" i="1"/>
  <c r="J34" i="2"/>
  <c r="AW95" i="1" s="1"/>
  <c r="AT95" i="1" s="1"/>
  <c r="BK130" i="2" l="1"/>
  <c r="J130" i="2" s="1"/>
  <c r="J94" i="2" s="1"/>
  <c r="J113" i="2" s="1"/>
  <c r="AW94" i="1"/>
  <c r="AK30" i="1" s="1"/>
  <c r="J28" i="2" l="1"/>
  <c r="J30" i="2" s="1"/>
  <c r="AG95" i="1" s="1"/>
  <c r="AG94" i="1" s="1"/>
  <c r="AK26" i="1" s="1"/>
  <c r="AK35" i="1" s="1"/>
  <c r="AT94" i="1"/>
  <c r="AN95" i="1" l="1"/>
  <c r="J39" i="2"/>
  <c r="AN94" i="1"/>
</calcChain>
</file>

<file path=xl/sharedStrings.xml><?xml version="1.0" encoding="utf-8"?>
<sst xmlns="http://schemas.openxmlformats.org/spreadsheetml/2006/main" count="1277" uniqueCount="404">
  <si>
    <t>Export Komplet</t>
  </si>
  <si>
    <t/>
  </si>
  <si>
    <t>2.0</t>
  </si>
  <si>
    <t>False</t>
  </si>
  <si>
    <t>{3b5f1ac7-a0d2-4832-91a6-93c8b28ac1f8}</t>
  </si>
  <si>
    <t>&gt;&gt;  skryté stĺpce  &lt;&lt;</t>
  </si>
  <si>
    <t>0,001</t>
  </si>
  <si>
    <t>20</t>
  </si>
  <si>
    <t>REKAPITULÁCIA STAVBY</t>
  </si>
  <si>
    <t>v ---  nižšie sa nachádzajú doplnkové a pomocné údaje k zostavám  --- v</t>
  </si>
  <si>
    <t>Kód:</t>
  </si>
  <si>
    <t>14195-1</t>
  </si>
  <si>
    <t>Stavba:</t>
  </si>
  <si>
    <t>Rekonštrukcia vonkajšieho areálu pre voľnočasové aktivity klientov</t>
  </si>
  <si>
    <t>JKSO:</t>
  </si>
  <si>
    <t>KS:</t>
  </si>
  <si>
    <t>Miesto:</t>
  </si>
  <si>
    <t xml:space="preserve">Trebišov </t>
  </si>
  <si>
    <t>Dátum:</t>
  </si>
  <si>
    <t>30. 4. 2020</t>
  </si>
  <si>
    <t>Objednávateľ:</t>
  </si>
  <si>
    <t>IČO:</t>
  </si>
  <si>
    <t>LUMEN -  ŠZ, ZpS a DSS.</t>
  </si>
  <si>
    <t>IČ DPH:</t>
  </si>
  <si>
    <t>Zhotoviteľ:</t>
  </si>
  <si>
    <t xml:space="preserve"> </t>
  </si>
  <si>
    <t>Projektant:</t>
  </si>
  <si>
    <t>True</t>
  </si>
  <si>
    <t>0,01</t>
  </si>
  <si>
    <t>Spracovateľ:</t>
  </si>
  <si>
    <t>Poznámka:</t>
  </si>
  <si>
    <t>Cena bez DPH</t>
  </si>
  <si>
    <t>Sadzba dane</t>
  </si>
  <si>
    <t>Základ dane</t>
  </si>
  <si>
    <t>Výška dane</t>
  </si>
  <si>
    <t>DPH</t>
  </si>
  <si>
    <t>základná</t>
  </si>
  <si>
    <t>znížená</t>
  </si>
  <si>
    <t>zákl. prenesená</t>
  </si>
  <si>
    <t>zníž. prenesená</t>
  </si>
  <si>
    <t>nulová</t>
  </si>
  <si>
    <t>Cena s DPH</t>
  </si>
  <si>
    <t>v</t>
  </si>
  <si>
    <t>EUR</t>
  </si>
  <si>
    <t>Projektant</t>
  </si>
  <si>
    <t>Spracovateľ</t>
  </si>
  <si>
    <t>Dátum a podpis:</t>
  </si>
  <si>
    <t>Pečiatka</t>
  </si>
  <si>
    <t>Objednávateľ</t>
  </si>
  <si>
    <t>Zhotoviteľ</t>
  </si>
  <si>
    <t>REKAPITULÁCIA OBJEKTOV STAVBY</t>
  </si>
  <si>
    <t>Informatívne údaje z listov zákaziek</t>
  </si>
  <si>
    <t>Kód</t>
  </si>
  <si>
    <t>Popis</t>
  </si>
  <si>
    <t>Cena bez DPH [EUR]</t>
  </si>
  <si>
    <t>Cena s DPH [EUR]</t>
  </si>
  <si>
    <t>Typ</t>
  </si>
  <si>
    <t>z toho Ostat._x000D_
náklady [EUR]</t>
  </si>
  <si>
    <t>DPH [EUR]</t>
  </si>
  <si>
    <t>Normohodiny [h]</t>
  </si>
  <si>
    <t>DPH základná [EUR]</t>
  </si>
  <si>
    <t>DPH znížená [EUR]</t>
  </si>
  <si>
    <t>DPH základná prenesená_x000D_
[EUR]</t>
  </si>
  <si>
    <t>DPH znížená prenesená_x000D_
[EUR]</t>
  </si>
  <si>
    <t>Základňa_x000D_
DPH základná</t>
  </si>
  <si>
    <t>Základňa_x000D_
DPH znížená</t>
  </si>
  <si>
    <t>Základňa_x000D_
DPH zákl. prenesená</t>
  </si>
  <si>
    <t>Základňa_x000D_
DPH zníž. prenesená</t>
  </si>
  <si>
    <t>Základňa_x000D_
DPH nulová</t>
  </si>
  <si>
    <t>Náklady z rozpočtov</t>
  </si>
  <si>
    <t>D</t>
  </si>
  <si>
    <t>0</t>
  </si>
  <si>
    <t>IMPORT</t>
  </si>
  <si>
    <t>{00000000-0000-0000-0000-000000000000}</t>
  </si>
  <si>
    <t>/</t>
  </si>
  <si>
    <t>STA</t>
  </si>
  <si>
    <t>1</t>
  </si>
  <si>
    <t>###NOINSERT###</t>
  </si>
  <si>
    <t>KRYCÍ LIST ROZPOČTU</t>
  </si>
  <si>
    <t>Náklady z rozpočtu</t>
  </si>
  <si>
    <t>Ostatné náklady</t>
  </si>
  <si>
    <t>REKAPITULÁCIA ROZPOČTU</t>
  </si>
  <si>
    <t>Kód dielu - Popis</t>
  </si>
  <si>
    <t>Cena celkom [EUR]</t>
  </si>
  <si>
    <t>1) Náklady z rozpočtu</t>
  </si>
  <si>
    <t>-1</t>
  </si>
  <si>
    <t>HSV - Práce a dodávky HSV</t>
  </si>
  <si>
    <t xml:space="preserve">    1 - Zemné práce</t>
  </si>
  <si>
    <t xml:space="preserve">    2 - Zakladanie</t>
  </si>
  <si>
    <t xml:space="preserve">    3 - Zvislé a kompletné konštrukcie</t>
  </si>
  <si>
    <t xml:space="preserve">    4 - Vodorovné konštrukcie</t>
  </si>
  <si>
    <t xml:space="preserve">    5 - Komunikácie</t>
  </si>
  <si>
    <t xml:space="preserve">    9 - Ostatné konštrukcie a práce-búranie</t>
  </si>
  <si>
    <t xml:space="preserve">    99 - Presun hmôt HSV</t>
  </si>
  <si>
    <t>PSV - Práce a dodávky PSV</t>
  </si>
  <si>
    <t xml:space="preserve">    713 - Izolácie tepelné</t>
  </si>
  <si>
    <t xml:space="preserve">    722 - Zdravotechnika - vnútorný vodovod</t>
  </si>
  <si>
    <t xml:space="preserve">    725 - Zdravotechnika - zariaďovacie predmety</t>
  </si>
  <si>
    <t xml:space="preserve">    767 - Konštrukcie doplnkové kovové</t>
  </si>
  <si>
    <t xml:space="preserve">    782 - Obklady z prírodného a konglomerovaného kameňa</t>
  </si>
  <si>
    <t>2) Ostatné náklady</t>
  </si>
  <si>
    <t>Celkové náklady za stavbu 1) + 2)</t>
  </si>
  <si>
    <t>ROZPOČET</t>
  </si>
  <si>
    <t>PČ</t>
  </si>
  <si>
    <t>MJ</t>
  </si>
  <si>
    <t>Množstvo</t>
  </si>
  <si>
    <t>J.cena [EUR]</t>
  </si>
  <si>
    <t>Cenová sústava</t>
  </si>
  <si>
    <t>J. Nh [h]</t>
  </si>
  <si>
    <t>Nh celkom [h]</t>
  </si>
  <si>
    <t>J. hmotnosť [t]</t>
  </si>
  <si>
    <t>Hmotnosť celkom [t]</t>
  </si>
  <si>
    <t>J. suť [t]</t>
  </si>
  <si>
    <t>Suť Celkom [t]</t>
  </si>
  <si>
    <t>HSV</t>
  </si>
  <si>
    <t>Práce a dodávky HSV</t>
  </si>
  <si>
    <t>ROZPOCET</t>
  </si>
  <si>
    <t>Zemné práce</t>
  </si>
  <si>
    <t>K</t>
  </si>
  <si>
    <t>113106612.S</t>
  </si>
  <si>
    <t>Rozoberanie zámkovej dlažby všetkých druhov v ploche nad 20 m2,  -0,26000t</t>
  </si>
  <si>
    <t>m2</t>
  </si>
  <si>
    <t>4</t>
  </si>
  <si>
    <t>2</t>
  </si>
  <si>
    <t>-2023330159</t>
  </si>
  <si>
    <t>113107211.S</t>
  </si>
  <si>
    <t>Odstránenie krytu v ploche nad 200 m2 antukoveho , hr. vrstvy do 50 mm,  -0,16000t</t>
  </si>
  <si>
    <t>-78118230</t>
  </si>
  <si>
    <t>3</t>
  </si>
  <si>
    <t>113107221.S</t>
  </si>
  <si>
    <t>Odstránenie krytu v ploche nad 200 m2 z kameniva hrubého drveného, hr. do 100 mm,  -0,13000t</t>
  </si>
  <si>
    <t>-813879466</t>
  </si>
  <si>
    <t>113208111.S</t>
  </si>
  <si>
    <t>Vytrhanie obrúb betonových, s vybúraním lôžka, záhonových,  -0,04000t</t>
  </si>
  <si>
    <t>m</t>
  </si>
  <si>
    <t>-1179080263</t>
  </si>
  <si>
    <t>5</t>
  </si>
  <si>
    <t>122201101.S</t>
  </si>
  <si>
    <t>Odkopávka a prekopávka nezapažená v hornine 3, do 100 m3</t>
  </si>
  <si>
    <t>m3</t>
  </si>
  <si>
    <t>1061284555</t>
  </si>
  <si>
    <t>6</t>
  </si>
  <si>
    <t>122201109.S</t>
  </si>
  <si>
    <t>Odkopávky a prekopávky nezapažené. Príplatok k cenám za lepivosť horniny 3</t>
  </si>
  <si>
    <t>-307987652</t>
  </si>
  <si>
    <t>7</t>
  </si>
  <si>
    <t>131201101.S</t>
  </si>
  <si>
    <t>Výkop nezapaženej jamy v hornine 3, do 100 m3</t>
  </si>
  <si>
    <t>1110335408</t>
  </si>
  <si>
    <t>8</t>
  </si>
  <si>
    <t>162501102.S</t>
  </si>
  <si>
    <t>Vodorovné premiestnenie výkopku po spevnenej ceste z horniny tr.1-4, do 100 m3 na vzdialenosť do 3000 m</t>
  </si>
  <si>
    <t>1526222200</t>
  </si>
  <si>
    <t>Zakladanie</t>
  </si>
  <si>
    <t>9</t>
  </si>
  <si>
    <t>274271302</t>
  </si>
  <si>
    <t>Murivo základových pásov (m3) PREMAC 50x25x25 s betónovou výplňou C 16/20 hr. 250 mm</t>
  </si>
  <si>
    <t>-777837905</t>
  </si>
  <si>
    <t>10</t>
  </si>
  <si>
    <t>275313612.S</t>
  </si>
  <si>
    <t>Betón základových pätiek, prostý tr. C 20/25</t>
  </si>
  <si>
    <t>1269017032</t>
  </si>
  <si>
    <t>Zvislé a kompletné konštrukcie</t>
  </si>
  <si>
    <t>11</t>
  </si>
  <si>
    <t>338171122.S</t>
  </si>
  <si>
    <t>Osadzovanie stĺpika oceľového plotového výšky nad 2 m so zabetónovaním do vopred vykopaných dier</t>
  </si>
  <si>
    <t>ks</t>
  </si>
  <si>
    <t>1673542397</t>
  </si>
  <si>
    <t>12</t>
  </si>
  <si>
    <t>M</t>
  </si>
  <si>
    <t>553510030800.S</t>
  </si>
  <si>
    <t>Stĺpik, výška 4,3 m, poplastovaný na pozinkovanej oceli, pre plotový systém d60/2</t>
  </si>
  <si>
    <t>-293075119</t>
  </si>
  <si>
    <t>13</t>
  </si>
  <si>
    <t>553510030400.S</t>
  </si>
  <si>
    <t>Stĺpik, výška 3,1 m, poplastovaný na pozinkovanej oceli, pre plotový systém d60/2</t>
  </si>
  <si>
    <t>1130915688</t>
  </si>
  <si>
    <t>14</t>
  </si>
  <si>
    <t>553510030800</t>
  </si>
  <si>
    <t>Vystuha  výška 4,0 m, poplastovaný na pozinkovanej oceli, pre plotový systém,d38/2</t>
  </si>
  <si>
    <t>-1826782475</t>
  </si>
  <si>
    <t>15</t>
  </si>
  <si>
    <t>553510030800-R</t>
  </si>
  <si>
    <t>Vystuha  výška 4,4 m, poplastovaný na pozinkovanej oceli, pre plotový systém,d38/2</t>
  </si>
  <si>
    <t>1399564889</t>
  </si>
  <si>
    <t>16</t>
  </si>
  <si>
    <t>553510024300.S</t>
  </si>
  <si>
    <t>Príchytka na stĺpik</t>
  </si>
  <si>
    <t>-143126428</t>
  </si>
  <si>
    <t>17</t>
  </si>
  <si>
    <t>338172112.S</t>
  </si>
  <si>
    <t>Osadzovanie vzpery oceľovej plotovej so zabetónovaním do vopred vykopaných dier</t>
  </si>
  <si>
    <t>-1507259417</t>
  </si>
  <si>
    <t>18</t>
  </si>
  <si>
    <t>553510023000.SR</t>
  </si>
  <si>
    <t xml:space="preserve">Basketbalova sada - stojan s košom </t>
  </si>
  <si>
    <t>-1126747549</t>
  </si>
  <si>
    <t>19</t>
  </si>
  <si>
    <t>553510023001.SR</t>
  </si>
  <si>
    <t xml:space="preserve">Ruské kolky </t>
  </si>
  <si>
    <t xml:space="preserve">sada </t>
  </si>
  <si>
    <t>1532821151</t>
  </si>
  <si>
    <t>553510023002.SR</t>
  </si>
  <si>
    <t xml:space="preserve">Petangova sada guľ </t>
  </si>
  <si>
    <t>446887557</t>
  </si>
  <si>
    <t>21</t>
  </si>
  <si>
    <t>553510023003.SR</t>
  </si>
  <si>
    <t xml:space="preserve">Tenisova /volejbalova sada stlpikov, puzdra, sieť, paska </t>
  </si>
  <si>
    <t>329209062</t>
  </si>
  <si>
    <t>22</t>
  </si>
  <si>
    <t>342272051.S</t>
  </si>
  <si>
    <t>Priečky z pórobetónových tvárnic hladkých s objemovou hmotnosťou do 600 kg/m3 hrúbky 150 mm</t>
  </si>
  <si>
    <t>903037990</t>
  </si>
  <si>
    <t>Vodorovné konštrukcie</t>
  </si>
  <si>
    <t>23</t>
  </si>
  <si>
    <t>457971111</t>
  </si>
  <si>
    <t>Zriadenie vrstvy z geotextílie s presahom, so sklonom do 1:5, šírky geotextílie do 3 m</t>
  </si>
  <si>
    <t>-1858829859</t>
  </si>
  <si>
    <t>24</t>
  </si>
  <si>
    <t>693110003200.S</t>
  </si>
  <si>
    <t>Geotextília polypropylénová netkaná 500 g/m2</t>
  </si>
  <si>
    <t>1179746602</t>
  </si>
  <si>
    <t>Komunikácie</t>
  </si>
  <si>
    <t>25</t>
  </si>
  <si>
    <t>564710111.S</t>
  </si>
  <si>
    <t>Podklad alebo kryt z kameniva hrubého drveného veľ. 8-16 mm s rozprestretím a zhutnením hr. 50 mm</t>
  </si>
  <si>
    <t>1484714804</t>
  </si>
  <si>
    <t>26</t>
  </si>
  <si>
    <t>564732111.S</t>
  </si>
  <si>
    <t>Podklad alebo kryt z kameniva hrubého drveného veľ. 32-63 mm (vibr.štrk) po zhut.hr. 100 mm</t>
  </si>
  <si>
    <t>-1086429636</t>
  </si>
  <si>
    <t>27</t>
  </si>
  <si>
    <t>564750211.S</t>
  </si>
  <si>
    <t>Podklad alebo kryt z kameniva hrubého drveného veľ. 0-32 mm s rozprestretím a zhutnením hr. 150 mm</t>
  </si>
  <si>
    <t>-438753276</t>
  </si>
  <si>
    <t>28</t>
  </si>
  <si>
    <t>564811111.S</t>
  </si>
  <si>
    <t>Podklad zo štrkodrviny s rozprestretím a zhutnením, po zhutnení hr. 50 mm</t>
  </si>
  <si>
    <t>788607108</t>
  </si>
  <si>
    <t>29</t>
  </si>
  <si>
    <t>567122111.S</t>
  </si>
  <si>
    <t>Podklad z kameniva stmeleného cementom, s rozprestretím a zhutnením CBGM C 8/10 (C 6/8), po zhutnení hr. 120 mm</t>
  </si>
  <si>
    <t>1988646901</t>
  </si>
  <si>
    <t>30</t>
  </si>
  <si>
    <t>-1196645378</t>
  </si>
  <si>
    <t>31</t>
  </si>
  <si>
    <t>564801111.S</t>
  </si>
  <si>
    <t>Podklad zo štrkodrviny s rozprestretím a zhutnením, po zhutnení hr. 30 mm</t>
  </si>
  <si>
    <t>208587485</t>
  </si>
  <si>
    <t>32</t>
  </si>
  <si>
    <t>589100006.S</t>
  </si>
  <si>
    <t>Položenie umelej trávy na viacúčelové povrchy</t>
  </si>
  <si>
    <t>129174257</t>
  </si>
  <si>
    <t>33</t>
  </si>
  <si>
    <t>284170005200.S</t>
  </si>
  <si>
    <t>Umelá tráva viacúčelová,výška vlasu 20 mm ± 2 mm</t>
  </si>
  <si>
    <t>232637785</t>
  </si>
  <si>
    <t>34</t>
  </si>
  <si>
    <t>1839384198</t>
  </si>
  <si>
    <t>35</t>
  </si>
  <si>
    <t>589116113.S</t>
  </si>
  <si>
    <t>Kryt plôch pre telovýchovu-antukových hr. do 20 mm</t>
  </si>
  <si>
    <t>-1441245603</t>
  </si>
  <si>
    <t>36</t>
  </si>
  <si>
    <t>596811311.S</t>
  </si>
  <si>
    <t>Kladenie betónovej dlažby s vyplnením škár do lôžka z kameniva, veľ. do 0,09 m2 plochy od 50 do 100 m2</t>
  </si>
  <si>
    <t>-1806553747</t>
  </si>
  <si>
    <t>37</t>
  </si>
  <si>
    <t>592460018100.S</t>
  </si>
  <si>
    <t>Dlažba betónová, rozmer 100x200x30 mm, prírodná</t>
  </si>
  <si>
    <t>1461503288</t>
  </si>
  <si>
    <t>38</t>
  </si>
  <si>
    <t>596911116.S</t>
  </si>
  <si>
    <t>Kladenie stupníc do lôžka v rov.-sv. do 1:5</t>
  </si>
  <si>
    <t>2018580551</t>
  </si>
  <si>
    <t>39</t>
  </si>
  <si>
    <t>583840004100</t>
  </si>
  <si>
    <t>Doskovitý kameň, šlapák - andezit, priemer 300-700 mm, hrúbka 100-150 mm</t>
  </si>
  <si>
    <t>-2090151053</t>
  </si>
  <si>
    <t>Ostatné konštrukcie a práce-búranie</t>
  </si>
  <si>
    <t>40</t>
  </si>
  <si>
    <t>916561112.S</t>
  </si>
  <si>
    <t>Osadenie záhonového alebo parkového obrubníka betón., do lôžka z bet. pros. tr. C 16/20 s bočnou oporou</t>
  </si>
  <si>
    <t>-359771822</t>
  </si>
  <si>
    <t>41</t>
  </si>
  <si>
    <t>592170001800.S</t>
  </si>
  <si>
    <t>Obrubník parkový, lxšxv 1000x50x200 mm, prírodný</t>
  </si>
  <si>
    <t>-1386370391</t>
  </si>
  <si>
    <t>42</t>
  </si>
  <si>
    <t>936124121.S</t>
  </si>
  <si>
    <t>Osadenie parkovej lavičky so zabetonováním nôh</t>
  </si>
  <si>
    <t>-1028892485</t>
  </si>
  <si>
    <t>43</t>
  </si>
  <si>
    <t>553560001000.S</t>
  </si>
  <si>
    <t>Lavička parková s operadlom MIELA LME151t farba, konštrukcia jakl , sedadlo a operadlo z dosiek z severskej borovice vypaľované farbou, dĺžky 1760 mmx580x800 mm</t>
  </si>
  <si>
    <t>767953139</t>
  </si>
  <si>
    <t>44</t>
  </si>
  <si>
    <t>961043111</t>
  </si>
  <si>
    <t>Búranie základov stlpikov oplotenia ,  -2,20000t</t>
  </si>
  <si>
    <t>-374507634</t>
  </si>
  <si>
    <t>45</t>
  </si>
  <si>
    <t>966641111.S</t>
  </si>
  <si>
    <t>Odstránenie stojana basketbaloveho koša stojana pre ruske kolky , vrátane stĺpika alebo konzoly,  -0,18700t</t>
  </si>
  <si>
    <t>870978748</t>
  </si>
  <si>
    <t>99</t>
  </si>
  <si>
    <t>Presun hmôt HSV</t>
  </si>
  <si>
    <t>46</t>
  </si>
  <si>
    <t>998222011.S</t>
  </si>
  <si>
    <t>Presun hmôt pre pozemné komunikácie s krytom z kameniva (8222, 8225) akejkoľvek dĺžky objektu</t>
  </si>
  <si>
    <t>t</t>
  </si>
  <si>
    <t>-1125825038</t>
  </si>
  <si>
    <t>PSV</t>
  </si>
  <si>
    <t>Práce a dodávky PSV</t>
  </si>
  <si>
    <t>713</t>
  </si>
  <si>
    <t>Izolácie tepelné</t>
  </si>
  <si>
    <t>47</t>
  </si>
  <si>
    <t>713482111</t>
  </si>
  <si>
    <t>Montáž trubíc z PE, hr.do 10 mm,vnút.priemer do 38 mm</t>
  </si>
  <si>
    <t>-678152231</t>
  </si>
  <si>
    <t>48</t>
  </si>
  <si>
    <t>283310004500</t>
  </si>
  <si>
    <t>Izolačná PE trubica TUBOLIT DG 15x20 mm (d potrubia x hr. izolácie), nadrezaná, AZ FLEX</t>
  </si>
  <si>
    <t>-970178709</t>
  </si>
  <si>
    <t>722</t>
  </si>
  <si>
    <t>Zdravotechnika - vnútorný vodovod</t>
  </si>
  <si>
    <t>49</t>
  </si>
  <si>
    <t>722172327.S</t>
  </si>
  <si>
    <t>Montáž vodovodného PP-R potrubia polyfúznym zváraním PN 16 D 16</t>
  </si>
  <si>
    <t>-1280696247</t>
  </si>
  <si>
    <t>50</t>
  </si>
  <si>
    <t>286140019600.S</t>
  </si>
  <si>
    <t>Rúra PP-R D 16x2,2 mm dĺ. 4 m PN 16, systém pre rozvod pitnej, studenej a teplej vody</t>
  </si>
  <si>
    <t>-1311231158</t>
  </si>
  <si>
    <t>51</t>
  </si>
  <si>
    <t>722221082.S</t>
  </si>
  <si>
    <t>Montáž guľového kohúta vypúšťacieho závitového G 1/2</t>
  </si>
  <si>
    <t>-1435540472</t>
  </si>
  <si>
    <t>52</t>
  </si>
  <si>
    <t>551110011900</t>
  </si>
  <si>
    <t>Guľový uzáver zahradný nezámrzný, 1/2" M, d 16 mm, páčka, niklovaná mosadz, IVAR.CIM 34/1</t>
  </si>
  <si>
    <t>1136364220</t>
  </si>
  <si>
    <t>725</t>
  </si>
  <si>
    <t>Zdravotechnika - zariaďovacie predmety</t>
  </si>
  <si>
    <t>53</t>
  </si>
  <si>
    <t>725939101.S</t>
  </si>
  <si>
    <t>Montáž pitnej fontánky G 1/2</t>
  </si>
  <si>
    <t>916453748</t>
  </si>
  <si>
    <t>54</t>
  </si>
  <si>
    <t>552340000400</t>
  </si>
  <si>
    <t>Fontánka pitná nerezová určená k montáži ku stene s tlačnou pitnou armatúrou, SANELA</t>
  </si>
  <si>
    <t>648146405</t>
  </si>
  <si>
    <t>767</t>
  </si>
  <si>
    <t>Konštrukcie doplnkové kovové</t>
  </si>
  <si>
    <t>55</t>
  </si>
  <si>
    <t>767879001</t>
  </si>
  <si>
    <t>Demontáž stlpikov pre ploty a stĺpy</t>
  </si>
  <si>
    <t>-270894658</t>
  </si>
  <si>
    <t>56</t>
  </si>
  <si>
    <t>767911130</t>
  </si>
  <si>
    <t>Montáž oplotenia strojového pletiva, s výškou nad 1,6 m</t>
  </si>
  <si>
    <t>-146200017</t>
  </si>
  <si>
    <t>57</t>
  </si>
  <si>
    <t>313290001100</t>
  </si>
  <si>
    <t>Pletivo poplastované pletené štvorhranné FLUIDEX 524, oko 50 mm, drôt d 2,4 mm, vxl 2,5x25 m, bez napínacieho drôtu, RAL6005, DIRICKX</t>
  </si>
  <si>
    <t>bal</t>
  </si>
  <si>
    <t>1749669001</t>
  </si>
  <si>
    <t>58</t>
  </si>
  <si>
    <t>156150001800</t>
  </si>
  <si>
    <t>Drôt viazací PVC (biely,zelený) 1,5/100 m, DIRICKX</t>
  </si>
  <si>
    <t>-617261304</t>
  </si>
  <si>
    <t>59</t>
  </si>
  <si>
    <t>767912130</t>
  </si>
  <si>
    <t>Montáž napínacieho drôtu</t>
  </si>
  <si>
    <t>1489723146</t>
  </si>
  <si>
    <t>60</t>
  </si>
  <si>
    <t>156150000300.S</t>
  </si>
  <si>
    <t>Drôt napínací poplastovaný D 2,4/100 m</t>
  </si>
  <si>
    <t>-261757337</t>
  </si>
  <si>
    <t>61</t>
  </si>
  <si>
    <t>553510009300</t>
  </si>
  <si>
    <t>Napinák PVC (biely, zelený) č.3 pre napínanie pletiva s napínacím drôtom</t>
  </si>
  <si>
    <t>-1180840086</t>
  </si>
  <si>
    <t>62</t>
  </si>
  <si>
    <t>767914830</t>
  </si>
  <si>
    <t>Demontáž oplotenia rámového na oceľové stĺpiky, výšky nad 1 do 2 m,  -0,00900t</t>
  </si>
  <si>
    <t>1918161420</t>
  </si>
  <si>
    <t>63</t>
  </si>
  <si>
    <t>767920020</t>
  </si>
  <si>
    <t>Montáž vrát a vrátok k panelovému oploteniu osadzovaných na stĺpiky oceľové, s plochou jednotlivo nad 2 do 4 m2</t>
  </si>
  <si>
    <t>1606016964</t>
  </si>
  <si>
    <t>64</t>
  </si>
  <si>
    <t>553510010540</t>
  </si>
  <si>
    <t xml:space="preserve">Bránka jednokrídlová, šxv 1,25x2,2 m, úprava Zn+PVC, výplň poplastovane pletivo </t>
  </si>
  <si>
    <t>-1555913397</t>
  </si>
  <si>
    <t>782</t>
  </si>
  <si>
    <t>Obklady z prírodného a konglomerovaného kameňa</t>
  </si>
  <si>
    <t>65</t>
  </si>
  <si>
    <t>782131140</t>
  </si>
  <si>
    <t>Montáž obkladov stien pravouhl. doskami z mäkkých kameňov s lícom rovným, hr. do 50 mm</t>
  </si>
  <si>
    <t>-1218473176</t>
  </si>
  <si>
    <t>66</t>
  </si>
  <si>
    <t>583840011700</t>
  </si>
  <si>
    <t>Doska obkladová kamenná brúsená, hrúbka 20 mm, z usadených hornín</t>
  </si>
  <si>
    <t>1144644719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</si>
</sst>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#,##0.00%"/>
    <numFmt numFmtId="165" formatCode="dd\.mm\.yyyy"/>
    <numFmt numFmtId="166" formatCode="#,##0.00000"/>
    <numFmt numFmtId="167" formatCode="#,##0.000"/>
  </numFmts>
  <fonts count="32">
    <font>
      <sz val="8"/>
      <name val="Arial CE"/>
      <family val="2"/>
    </font>
    <font>
      <sz val="10"/>
      <color rgb="FF969696"/>
      <name val="Arial CE"/>
    </font>
    <font>
      <sz val="10"/>
      <name val="Arial CE"/>
    </font>
    <font>
      <b/>
      <sz val="11"/>
      <name val="Arial CE"/>
    </font>
    <font>
      <b/>
      <sz val="12"/>
      <name val="Arial CE"/>
    </font>
    <font>
      <sz val="11"/>
      <name val="Arial CE"/>
    </font>
    <font>
      <sz val="12"/>
      <color rgb="FF003366"/>
      <name val="Arial CE"/>
    </font>
    <font>
      <sz val="10"/>
      <color rgb="FF003366"/>
      <name val="Arial CE"/>
    </font>
    <font>
      <sz val="8"/>
      <color rgb="FF003366"/>
      <name val="Arial CE"/>
    </font>
    <font>
      <sz val="8"/>
      <color rgb="FFFFFFFF"/>
      <name val="Arial CE"/>
    </font>
    <font>
      <sz val="8"/>
      <color rgb="FF3366FF"/>
      <name val="Arial CE"/>
    </font>
    <font>
      <b/>
      <sz val="14"/>
      <name val="Arial CE"/>
    </font>
    <font>
      <b/>
      <sz val="10"/>
      <name val="Arial CE"/>
    </font>
    <font>
      <b/>
      <sz val="10"/>
      <color rgb="FF969696"/>
      <name val="Arial CE"/>
    </font>
    <font>
      <b/>
      <sz val="10"/>
      <color rgb="FF464646"/>
      <name val="Arial CE"/>
    </font>
    <font>
      <sz val="12"/>
      <color rgb="FF969696"/>
      <name val="Arial CE"/>
    </font>
    <font>
      <sz val="8"/>
      <color rgb="FF969696"/>
      <name val="Arial CE"/>
    </font>
    <font>
      <sz val="9"/>
      <name val="Arial CE"/>
    </font>
    <font>
      <sz val="9"/>
      <color rgb="FF969696"/>
      <name val="Arial CE"/>
    </font>
    <font>
      <b/>
      <sz val="12"/>
      <color rgb="FF960000"/>
      <name val="Arial CE"/>
    </font>
    <font>
      <sz val="18"/>
      <color theme="10"/>
      <name val="Wingdings 2"/>
    </font>
    <font>
      <b/>
      <sz val="11"/>
      <color rgb="FF003366"/>
      <name val="Arial CE"/>
    </font>
    <font>
      <sz val="11"/>
      <color rgb="FF003366"/>
      <name val="Arial CE"/>
    </font>
    <font>
      <sz val="11"/>
      <color rgb="FF969696"/>
      <name val="Arial CE"/>
    </font>
    <font>
      <sz val="10"/>
      <color rgb="FF3366FF"/>
      <name val="Arial CE"/>
    </font>
    <font>
      <sz val="10"/>
      <color rgb="FF464646"/>
      <name val="Arial CE"/>
    </font>
    <font>
      <b/>
      <sz val="12"/>
      <color rgb="FF800000"/>
      <name val="Arial CE"/>
    </font>
    <font>
      <sz val="8"/>
      <color rgb="FF960000"/>
      <name val="Arial CE"/>
    </font>
    <font>
      <b/>
      <sz val="8"/>
      <name val="Arial CE"/>
    </font>
    <font>
      <i/>
      <sz val="9"/>
      <color rgb="FF0000FF"/>
      <name val="Arial CE"/>
    </font>
    <font>
      <i/>
      <sz val="8"/>
      <color rgb="FF0000FF"/>
      <name val="Arial CE"/>
    </font>
    <font>
      <u/>
      <sz val="11"/>
      <color theme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BEBEBE"/>
      </patternFill>
    </fill>
    <fill>
      <patternFill patternType="solid">
        <fgColor rgb="FFD2D2D2"/>
      </patternFill>
    </fill>
  </fills>
  <borders count="2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 style="hair">
        <color rgb="FF000000"/>
      </top>
      <bottom/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hair">
        <color rgb="FF969696"/>
      </left>
      <right/>
      <top style="hair">
        <color rgb="FF969696"/>
      </top>
      <bottom/>
      <diagonal/>
    </border>
    <border>
      <left/>
      <right/>
      <top style="hair">
        <color rgb="FF969696"/>
      </top>
      <bottom/>
      <diagonal/>
    </border>
    <border>
      <left/>
      <right style="hair">
        <color rgb="FF969696"/>
      </right>
      <top style="hair">
        <color rgb="FF969696"/>
      </top>
      <bottom/>
      <diagonal/>
    </border>
    <border>
      <left style="hair">
        <color rgb="FF969696"/>
      </left>
      <right/>
      <top/>
      <bottom/>
      <diagonal/>
    </border>
    <border>
      <left/>
      <right style="hair">
        <color rgb="FF969696"/>
      </right>
      <top/>
      <bottom/>
      <diagonal/>
    </border>
    <border>
      <left style="hair">
        <color rgb="FF969696"/>
      </left>
      <right/>
      <top style="hair">
        <color rgb="FF969696"/>
      </top>
      <bottom style="hair">
        <color rgb="FF969696"/>
      </bottom>
      <diagonal/>
    </border>
    <border>
      <left/>
      <right/>
      <top style="hair">
        <color rgb="FF969696"/>
      </top>
      <bottom style="hair">
        <color rgb="FF969696"/>
      </bottom>
      <diagonal/>
    </border>
    <border>
      <left/>
      <right style="hair">
        <color rgb="FF969696"/>
      </right>
      <top style="hair">
        <color rgb="FF969696"/>
      </top>
      <bottom style="hair">
        <color rgb="FF969696"/>
      </bottom>
      <diagonal/>
    </border>
    <border>
      <left style="hair">
        <color rgb="FF969696"/>
      </left>
      <right/>
      <top/>
      <bottom style="hair">
        <color rgb="FF969696"/>
      </bottom>
      <diagonal/>
    </border>
    <border>
      <left/>
      <right/>
      <top/>
      <bottom style="hair">
        <color rgb="FF969696"/>
      </bottom>
      <diagonal/>
    </border>
    <border>
      <left/>
      <right style="hair">
        <color rgb="FF969696"/>
      </right>
      <top/>
      <bottom style="hair">
        <color rgb="FF969696"/>
      </bottom>
      <diagonal/>
    </border>
    <border>
      <left style="hair">
        <color rgb="FF969696"/>
      </left>
      <right style="hair">
        <color rgb="FF969696"/>
      </right>
      <top style="hair">
        <color rgb="FF969696"/>
      </top>
      <bottom style="hair">
        <color rgb="FF969696"/>
      </bottom>
      <diagonal/>
    </border>
  </borders>
  <cellStyleXfs count="2">
    <xf numFmtId="0" fontId="0" fillId="0" borderId="0"/>
    <xf numFmtId="0" fontId="31" fillId="0" borderId="0" applyNumberFormat="0" applyFill="0" applyBorder="0" applyAlignment="0" applyProtection="0"/>
  </cellStyleXfs>
  <cellXfs count="201">
    <xf numFmtId="0" fontId="0" fillId="0" borderId="0" xfId="0"/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Alignment="1"/>
    <xf numFmtId="0" fontId="9" fillId="0" borderId="0" xfId="0" applyFont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11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1" fillId="0" borderId="0" xfId="0" applyFont="1" applyAlignment="1">
      <alignment horizontal="left" vertical="top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4" xfId="0" applyBorder="1"/>
    <xf numFmtId="0" fontId="0" fillId="0" borderId="0" xfId="0" applyFont="1" applyAlignment="1">
      <alignment vertical="center"/>
    </xf>
    <xf numFmtId="0" fontId="0" fillId="0" borderId="3" xfId="0" applyFont="1" applyBorder="1" applyAlignment="1">
      <alignment vertical="center"/>
    </xf>
    <xf numFmtId="0" fontId="12" fillId="0" borderId="5" xfId="0" applyFont="1" applyBorder="1" applyAlignment="1">
      <alignment horizontal="left"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0" fontId="1" fillId="0" borderId="3" xfId="0" applyFont="1" applyBorder="1" applyAlignment="1">
      <alignment vertical="center"/>
    </xf>
    <xf numFmtId="0" fontId="0" fillId="3" borderId="0" xfId="0" applyFont="1" applyFill="1" applyAlignment="1">
      <alignment vertical="center"/>
    </xf>
    <xf numFmtId="0" fontId="4" fillId="3" borderId="6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0" fontId="4" fillId="3" borderId="7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0" fontId="14" fillId="0" borderId="4" xfId="0" applyFont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1" fillId="0" borderId="5" xfId="0" applyFont="1" applyBorder="1" applyAlignment="1">
      <alignment horizontal="left" vertical="center"/>
    </xf>
    <xf numFmtId="0" fontId="0" fillId="0" borderId="4" xfId="0" applyFont="1" applyBorder="1" applyAlignment="1">
      <alignment vertical="center"/>
    </xf>
    <xf numFmtId="0" fontId="0" fillId="0" borderId="9" xfId="0" applyFont="1" applyBorder="1" applyAlignment="1">
      <alignment vertical="center"/>
    </xf>
    <xf numFmtId="0" fontId="0" fillId="0" borderId="10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0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0" xfId="0" applyFont="1" applyAlignment="1">
      <alignment horizontal="left" vertical="center"/>
    </xf>
    <xf numFmtId="0" fontId="12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15" xfId="0" applyFont="1" applyBorder="1" applyAlignment="1">
      <alignment vertical="center"/>
    </xf>
    <xf numFmtId="0" fontId="0" fillId="4" borderId="7" xfId="0" applyFont="1" applyFill="1" applyBorder="1" applyAlignment="1">
      <alignment vertical="center"/>
    </xf>
    <xf numFmtId="0" fontId="17" fillId="4" borderId="0" xfId="0" applyFont="1" applyFill="1" applyAlignment="1">
      <alignment horizontal="center" vertical="center"/>
    </xf>
    <xf numFmtId="0" fontId="18" fillId="0" borderId="16" xfId="0" applyFont="1" applyBorder="1" applyAlignment="1">
      <alignment horizontal="center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8" xfId="0" applyFont="1" applyBorder="1" applyAlignment="1">
      <alignment horizontal="center" vertical="center" wrapText="1"/>
    </xf>
    <xf numFmtId="0" fontId="0" fillId="0" borderId="11" xfId="0" applyFont="1" applyBorder="1" applyAlignment="1">
      <alignment vertical="center"/>
    </xf>
    <xf numFmtId="0" fontId="0" fillId="0" borderId="12" xfId="0" applyFont="1" applyBorder="1" applyAlignment="1">
      <alignment vertical="center"/>
    </xf>
    <xf numFmtId="0" fontId="0" fillId="0" borderId="1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19" fillId="0" borderId="0" xfId="0" applyFont="1" applyAlignment="1">
      <alignment horizontal="left" vertical="center"/>
    </xf>
    <xf numFmtId="0" fontId="19" fillId="0" borderId="0" xfId="0" applyFont="1" applyAlignment="1">
      <alignment vertical="center"/>
    </xf>
    <xf numFmtId="4" fontId="19" fillId="0" borderId="0" xfId="0" applyNumberFormat="1" applyFont="1" applyAlignment="1">
      <alignment vertical="center"/>
    </xf>
    <xf numFmtId="0" fontId="4" fillId="0" borderId="0" xfId="0" applyFont="1" applyAlignment="1">
      <alignment horizontal="center" vertical="center"/>
    </xf>
    <xf numFmtId="4" fontId="15" fillId="0" borderId="14" xfId="0" applyNumberFormat="1" applyFont="1" applyBorder="1" applyAlignment="1">
      <alignment vertical="center"/>
    </xf>
    <xf numFmtId="4" fontId="15" fillId="0" borderId="0" xfId="0" applyNumberFormat="1" applyFont="1" applyBorder="1" applyAlignment="1">
      <alignment vertical="center"/>
    </xf>
    <xf numFmtId="166" fontId="15" fillId="0" borderId="0" xfId="0" applyNumberFormat="1" applyFont="1" applyBorder="1" applyAlignment="1">
      <alignment vertical="center"/>
    </xf>
    <xf numFmtId="4" fontId="15" fillId="0" borderId="15" xfId="0" applyNumberFormat="1" applyFont="1" applyBorder="1" applyAlignment="1">
      <alignment vertical="center"/>
    </xf>
    <xf numFmtId="0" fontId="4" fillId="0" borderId="0" xfId="0" applyFont="1" applyAlignment="1">
      <alignment horizontal="left" vertical="center"/>
    </xf>
    <xf numFmtId="0" fontId="20" fillId="0" borderId="0" xfId="1" applyFont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21" fillId="0" borderId="0" xfId="0" applyFont="1" applyAlignment="1">
      <alignment vertical="center"/>
    </xf>
    <xf numFmtId="0" fontId="2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4" fontId="23" fillId="0" borderId="19" xfId="0" applyNumberFormat="1" applyFont="1" applyBorder="1" applyAlignment="1">
      <alignment vertical="center"/>
    </xf>
    <xf numFmtId="4" fontId="23" fillId="0" borderId="20" xfId="0" applyNumberFormat="1" applyFont="1" applyBorder="1" applyAlignment="1">
      <alignment vertical="center"/>
    </xf>
    <xf numFmtId="166" fontId="23" fillId="0" borderId="20" xfId="0" applyNumberFormat="1" applyFont="1" applyBorder="1" applyAlignment="1">
      <alignment vertical="center"/>
    </xf>
    <xf numFmtId="4" fontId="23" fillId="0" borderId="21" xfId="0" applyNumberFormat="1" applyFont="1" applyBorder="1" applyAlignment="1">
      <alignment vertical="center"/>
    </xf>
    <xf numFmtId="0" fontId="5" fillId="0" borderId="0" xfId="0" applyFont="1" applyAlignment="1">
      <alignment horizontal="left" vertical="center"/>
    </xf>
    <xf numFmtId="0" fontId="0" fillId="0" borderId="0" xfId="0" applyProtection="1"/>
    <xf numFmtId="0" fontId="24" fillId="0" borderId="0" xfId="0" applyFont="1" applyAlignment="1">
      <alignment horizontal="left" vertical="center"/>
    </xf>
    <xf numFmtId="0" fontId="0" fillId="0" borderId="0" xfId="0" applyFont="1" applyAlignment="1">
      <alignment vertical="center" wrapText="1"/>
    </xf>
    <xf numFmtId="0" fontId="0" fillId="0" borderId="3" xfId="0" applyFont="1" applyBorder="1" applyAlignment="1">
      <alignment vertical="center" wrapText="1"/>
    </xf>
    <xf numFmtId="0" fontId="0" fillId="0" borderId="3" xfId="0" applyBorder="1" applyAlignment="1">
      <alignment vertical="center" wrapText="1"/>
    </xf>
    <xf numFmtId="4" fontId="2" fillId="0" borderId="0" xfId="0" applyNumberFormat="1" applyFont="1" applyAlignment="1">
      <alignment vertical="center"/>
    </xf>
    <xf numFmtId="0" fontId="25" fillId="0" borderId="0" xfId="0" applyFont="1" applyAlignment="1">
      <alignment horizontal="left" vertical="center"/>
    </xf>
    <xf numFmtId="0" fontId="12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4" fontId="1" fillId="0" borderId="0" xfId="0" applyNumberFormat="1" applyFont="1" applyAlignment="1">
      <alignment vertical="center"/>
    </xf>
    <xf numFmtId="164" fontId="1" fillId="0" borderId="0" xfId="0" applyNumberFormat="1" applyFont="1" applyAlignment="1">
      <alignment horizontal="right" vertical="center"/>
    </xf>
    <xf numFmtId="0" fontId="0" fillId="4" borderId="0" xfId="0" applyFont="1" applyFill="1" applyAlignment="1">
      <alignment vertical="center"/>
    </xf>
    <xf numFmtId="0" fontId="4" fillId="4" borderId="6" xfId="0" applyFont="1" applyFill="1" applyBorder="1" applyAlignment="1">
      <alignment horizontal="left" vertical="center"/>
    </xf>
    <xf numFmtId="0" fontId="4" fillId="4" borderId="7" xfId="0" applyFont="1" applyFill="1" applyBorder="1" applyAlignment="1">
      <alignment horizontal="right" vertical="center"/>
    </xf>
    <xf numFmtId="0" fontId="4" fillId="4" borderId="7" xfId="0" applyFont="1" applyFill="1" applyBorder="1" applyAlignment="1">
      <alignment horizontal="center" vertical="center"/>
    </xf>
    <xf numFmtId="4" fontId="4" fillId="4" borderId="7" xfId="0" applyNumberFormat="1" applyFont="1" applyFill="1" applyBorder="1" applyAlignment="1">
      <alignment vertical="center"/>
    </xf>
    <xf numFmtId="0" fontId="0" fillId="4" borderId="8" xfId="0" applyFont="1" applyFill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right" vertical="center"/>
    </xf>
    <xf numFmtId="0" fontId="17" fillId="4" borderId="0" xfId="0" applyFont="1" applyFill="1" applyAlignment="1">
      <alignment horizontal="left" vertical="center"/>
    </xf>
    <xf numFmtId="0" fontId="17" fillId="4" borderId="0" xfId="0" applyFont="1" applyFill="1" applyAlignment="1">
      <alignment horizontal="right" vertical="center"/>
    </xf>
    <xf numFmtId="0" fontId="26" fillId="0" borderId="0" xfId="0" applyFont="1" applyAlignment="1">
      <alignment horizontal="left" vertical="center"/>
    </xf>
    <xf numFmtId="0" fontId="6" fillId="0" borderId="3" xfId="0" applyFont="1" applyBorder="1" applyAlignment="1">
      <alignment vertical="center"/>
    </xf>
    <xf numFmtId="0" fontId="6" fillId="0" borderId="20" xfId="0" applyFont="1" applyBorder="1" applyAlignment="1">
      <alignment horizontal="left" vertical="center"/>
    </xf>
    <xf numFmtId="0" fontId="6" fillId="0" borderId="20" xfId="0" applyFont="1" applyBorder="1" applyAlignment="1">
      <alignment vertical="center"/>
    </xf>
    <xf numFmtId="4" fontId="6" fillId="0" borderId="20" xfId="0" applyNumberFormat="1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20" xfId="0" applyFont="1" applyBorder="1" applyAlignment="1">
      <alignment horizontal="left" vertical="center"/>
    </xf>
    <xf numFmtId="0" fontId="7" fillId="0" borderId="20" xfId="0" applyFont="1" applyBorder="1" applyAlignment="1">
      <alignment vertical="center"/>
    </xf>
    <xf numFmtId="4" fontId="7" fillId="0" borderId="20" xfId="0" applyNumberFormat="1" applyFont="1" applyBorder="1" applyAlignment="1">
      <alignment vertical="center"/>
    </xf>
    <xf numFmtId="4" fontId="26" fillId="0" borderId="0" xfId="0" applyNumberFormat="1" applyFont="1" applyAlignment="1">
      <alignment vertical="center"/>
    </xf>
    <xf numFmtId="0" fontId="18" fillId="0" borderId="0" xfId="0" applyFont="1" applyAlignment="1">
      <alignment horizontal="center" vertical="center"/>
    </xf>
    <xf numFmtId="0" fontId="19" fillId="4" borderId="0" xfId="0" applyFont="1" applyFill="1" applyAlignment="1">
      <alignment horizontal="left" vertical="center"/>
    </xf>
    <xf numFmtId="4" fontId="19" fillId="4" borderId="0" xfId="0" applyNumberFormat="1" applyFont="1" applyFill="1" applyAlignment="1">
      <alignment vertical="center"/>
    </xf>
    <xf numFmtId="0" fontId="0" fillId="0" borderId="0" xfId="0" applyFont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17" fillId="4" borderId="16" xfId="0" applyFont="1" applyFill="1" applyBorder="1" applyAlignment="1">
      <alignment horizontal="center" vertical="center" wrapText="1"/>
    </xf>
    <xf numFmtId="0" fontId="17" fillId="4" borderId="17" xfId="0" applyFont="1" applyFill="1" applyBorder="1" applyAlignment="1">
      <alignment horizontal="center" vertical="center" wrapText="1"/>
    </xf>
    <xf numFmtId="0" fontId="17" fillId="4" borderId="18" xfId="0" applyFont="1" applyFill="1" applyBorder="1" applyAlignment="1">
      <alignment horizontal="center" vertical="center" wrapText="1"/>
    </xf>
    <xf numFmtId="0" fontId="17" fillId="4" borderId="0" xfId="0" applyFont="1" applyFill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167" fontId="19" fillId="0" borderId="0" xfId="0" applyNumberFormat="1" applyFont="1" applyAlignment="1"/>
    <xf numFmtId="166" fontId="27" fillId="0" borderId="12" xfId="0" applyNumberFormat="1" applyFont="1" applyBorder="1" applyAlignment="1"/>
    <xf numFmtId="166" fontId="27" fillId="0" borderId="13" xfId="0" applyNumberFormat="1" applyFont="1" applyBorder="1" applyAlignment="1"/>
    <xf numFmtId="167" fontId="28" fillId="0" borderId="0" xfId="0" applyNumberFormat="1" applyFont="1" applyAlignment="1">
      <alignment vertical="center"/>
    </xf>
    <xf numFmtId="0" fontId="8" fillId="0" borderId="3" xfId="0" applyFont="1" applyBorder="1" applyAlignment="1"/>
    <xf numFmtId="0" fontId="8" fillId="0" borderId="0" xfId="0" applyFont="1" applyAlignment="1">
      <alignment horizontal="left"/>
    </xf>
    <xf numFmtId="0" fontId="6" fillId="0" borderId="0" xfId="0" applyFont="1" applyAlignment="1">
      <alignment horizontal="left"/>
    </xf>
    <xf numFmtId="167" fontId="6" fillId="0" borderId="0" xfId="0" applyNumberFormat="1" applyFont="1" applyAlignment="1"/>
    <xf numFmtId="0" fontId="8" fillId="0" borderId="14" xfId="0" applyFont="1" applyBorder="1" applyAlignment="1"/>
    <xf numFmtId="0" fontId="8" fillId="0" borderId="0" xfId="0" applyFont="1" applyBorder="1" applyAlignment="1"/>
    <xf numFmtId="166" fontId="8" fillId="0" borderId="0" xfId="0" applyNumberFormat="1" applyFont="1" applyBorder="1" applyAlignment="1"/>
    <xf numFmtId="166" fontId="8" fillId="0" borderId="15" xfId="0" applyNumberFormat="1" applyFont="1" applyBorder="1" applyAlignment="1"/>
    <xf numFmtId="0" fontId="8" fillId="0" borderId="0" xfId="0" applyFont="1" applyAlignment="1">
      <alignment horizontal="center"/>
    </xf>
    <xf numFmtId="167" fontId="8" fillId="0" borderId="0" xfId="0" applyNumberFormat="1" applyFont="1" applyAlignment="1">
      <alignment vertical="center"/>
    </xf>
    <xf numFmtId="0" fontId="7" fillId="0" borderId="0" xfId="0" applyFont="1" applyAlignment="1">
      <alignment horizontal="left"/>
    </xf>
    <xf numFmtId="167" fontId="7" fillId="0" borderId="0" xfId="0" applyNumberFormat="1" applyFont="1" applyAlignment="1"/>
    <xf numFmtId="0" fontId="0" fillId="0" borderId="3" xfId="0" applyFont="1" applyBorder="1" applyAlignment="1" applyProtection="1">
      <alignment vertical="center"/>
      <protection locked="0"/>
    </xf>
    <xf numFmtId="0" fontId="17" fillId="0" borderId="22" xfId="0" applyFont="1" applyBorder="1" applyAlignment="1" applyProtection="1">
      <alignment horizontal="center" vertical="center"/>
      <protection locked="0"/>
    </xf>
    <xf numFmtId="49" fontId="17" fillId="0" borderId="22" xfId="0" applyNumberFormat="1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left" vertical="center" wrapText="1"/>
      <protection locked="0"/>
    </xf>
    <xf numFmtId="0" fontId="17" fillId="0" borderId="22" xfId="0" applyFont="1" applyBorder="1" applyAlignment="1" applyProtection="1">
      <alignment horizontal="center" vertical="center" wrapText="1"/>
      <protection locked="0"/>
    </xf>
    <xf numFmtId="167" fontId="17" fillId="0" borderId="22" xfId="0" applyNumberFormat="1" applyFont="1" applyBorder="1" applyAlignment="1" applyProtection="1">
      <alignment vertical="center"/>
      <protection locked="0"/>
    </xf>
    <xf numFmtId="0" fontId="0" fillId="0" borderId="22" xfId="0" applyFont="1" applyBorder="1" applyAlignment="1" applyProtection="1">
      <alignment vertical="center"/>
      <protection locked="0"/>
    </xf>
    <xf numFmtId="0" fontId="18" fillId="0" borderId="14" xfId="0" applyFont="1" applyBorder="1" applyAlignment="1">
      <alignment horizontal="left" vertical="center"/>
    </xf>
    <xf numFmtId="0" fontId="18" fillId="0" borderId="0" xfId="0" applyFont="1" applyBorder="1" applyAlignment="1">
      <alignment horizontal="center" vertical="center"/>
    </xf>
    <xf numFmtId="166" fontId="18" fillId="0" borderId="0" xfId="0" applyNumberFormat="1" applyFont="1" applyBorder="1" applyAlignment="1">
      <alignment vertical="center"/>
    </xf>
    <xf numFmtId="166" fontId="18" fillId="0" borderId="15" xfId="0" applyNumberFormat="1" applyFont="1" applyBorder="1" applyAlignment="1">
      <alignment vertical="center"/>
    </xf>
    <xf numFmtId="0" fontId="17" fillId="0" borderId="0" xfId="0" applyFont="1" applyAlignment="1">
      <alignment horizontal="left" vertical="center"/>
    </xf>
    <xf numFmtId="4" fontId="0" fillId="0" borderId="0" xfId="0" applyNumberFormat="1" applyFont="1" applyAlignment="1">
      <alignment vertical="center"/>
    </xf>
    <xf numFmtId="167" fontId="0" fillId="0" borderId="0" xfId="0" applyNumberFormat="1" applyFont="1" applyAlignment="1">
      <alignment vertical="center"/>
    </xf>
    <xf numFmtId="0" fontId="29" fillId="0" borderId="22" xfId="0" applyFont="1" applyBorder="1" applyAlignment="1" applyProtection="1">
      <alignment horizontal="center" vertical="center"/>
      <protection locked="0"/>
    </xf>
    <xf numFmtId="49" fontId="29" fillId="0" borderId="22" xfId="0" applyNumberFormat="1" applyFont="1" applyBorder="1" applyAlignment="1" applyProtection="1">
      <alignment horizontal="left" vertical="center" wrapText="1"/>
      <protection locked="0"/>
    </xf>
    <xf numFmtId="0" fontId="29" fillId="0" borderId="22" xfId="0" applyFont="1" applyBorder="1" applyAlignment="1" applyProtection="1">
      <alignment horizontal="left" vertical="center" wrapText="1"/>
      <protection locked="0"/>
    </xf>
    <xf numFmtId="0" fontId="29" fillId="0" borderId="22" xfId="0" applyFont="1" applyBorder="1" applyAlignment="1" applyProtection="1">
      <alignment horizontal="center" vertical="center" wrapText="1"/>
      <protection locked="0"/>
    </xf>
    <xf numFmtId="167" fontId="29" fillId="0" borderId="22" xfId="0" applyNumberFormat="1" applyFont="1" applyBorder="1" applyAlignment="1" applyProtection="1">
      <alignment vertical="center"/>
      <protection locked="0"/>
    </xf>
    <xf numFmtId="0" fontId="30" fillId="0" borderId="22" xfId="0" applyFont="1" applyBorder="1" applyAlignment="1" applyProtection="1">
      <alignment vertical="center"/>
      <protection locked="0"/>
    </xf>
    <xf numFmtId="0" fontId="30" fillId="0" borderId="3" xfId="0" applyFont="1" applyBorder="1" applyAlignment="1">
      <alignment vertical="center"/>
    </xf>
    <xf numFmtId="0" fontId="29" fillId="0" borderId="14" xfId="0" applyFont="1" applyBorder="1" applyAlignment="1">
      <alignment horizontal="left" vertical="center"/>
    </xf>
    <xf numFmtId="0" fontId="29" fillId="0" borderId="0" xfId="0" applyFont="1" applyBorder="1" applyAlignment="1">
      <alignment horizontal="center" vertical="center"/>
    </xf>
    <xf numFmtId="0" fontId="29" fillId="0" borderId="19" xfId="0" applyFont="1" applyBorder="1" applyAlignment="1">
      <alignment horizontal="left" vertical="center"/>
    </xf>
    <xf numFmtId="0" fontId="29" fillId="0" borderId="20" xfId="0" applyFont="1" applyBorder="1" applyAlignment="1">
      <alignment horizontal="center" vertical="center"/>
    </xf>
    <xf numFmtId="166" fontId="18" fillId="0" borderId="20" xfId="0" applyNumberFormat="1" applyFont="1" applyBorder="1" applyAlignment="1">
      <alignment vertical="center"/>
    </xf>
    <xf numFmtId="166" fontId="18" fillId="0" borderId="21" xfId="0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0" fillId="0" borderId="0" xfId="0"/>
    <xf numFmtId="0" fontId="3" fillId="0" borderId="0" xfId="0" applyFont="1" applyAlignment="1">
      <alignment horizontal="left" vertical="top" wrapText="1"/>
    </xf>
    <xf numFmtId="0" fontId="2" fillId="0" borderId="0" xfId="0" applyFont="1" applyAlignment="1">
      <alignment horizontal="left" vertical="center" wrapText="1"/>
    </xf>
    <xf numFmtId="4" fontId="12" fillId="0" borderId="5" xfId="0" applyNumberFormat="1" applyFont="1" applyBorder="1" applyAlignment="1">
      <alignment vertical="center"/>
    </xf>
    <xf numFmtId="0" fontId="0" fillId="0" borderId="5" xfId="0" applyFont="1" applyBorder="1" applyAlignment="1">
      <alignment vertical="center"/>
    </xf>
    <xf numFmtId="0" fontId="1" fillId="0" borderId="0" xfId="0" applyFont="1" applyAlignment="1">
      <alignment horizontal="right" vertical="center"/>
    </xf>
    <xf numFmtId="4" fontId="13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164" fontId="1" fillId="0" borderId="0" xfId="0" applyNumberFormat="1" applyFont="1" applyAlignment="1">
      <alignment horizontal="left" vertical="center"/>
    </xf>
    <xf numFmtId="0" fontId="4" fillId="3" borderId="7" xfId="0" applyFont="1" applyFill="1" applyBorder="1" applyAlignment="1">
      <alignment horizontal="left" vertical="center"/>
    </xf>
    <xf numFmtId="0" fontId="0" fillId="3" borderId="7" xfId="0" applyFont="1" applyFill="1" applyBorder="1" applyAlignment="1">
      <alignment vertical="center"/>
    </xf>
    <xf numFmtId="4" fontId="4" fillId="3" borderId="7" xfId="0" applyNumberFormat="1" applyFont="1" applyFill="1" applyBorder="1" applyAlignment="1">
      <alignment vertical="center"/>
    </xf>
    <xf numFmtId="0" fontId="0" fillId="3" borderId="8" xfId="0" applyFont="1" applyFill="1" applyBorder="1" applyAlignment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vertical="center"/>
    </xf>
    <xf numFmtId="165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vertical="center"/>
    </xf>
    <xf numFmtId="0" fontId="15" fillId="0" borderId="11" xfId="0" applyFont="1" applyBorder="1" applyAlignment="1">
      <alignment horizontal="center" vertical="center"/>
    </xf>
    <xf numFmtId="0" fontId="15" fillId="0" borderId="12" xfId="0" applyFont="1" applyBorder="1" applyAlignment="1">
      <alignment horizontal="left" vertical="center"/>
    </xf>
    <xf numFmtId="0" fontId="16" fillId="0" borderId="14" xfId="0" applyFont="1" applyBorder="1" applyAlignment="1">
      <alignment horizontal="left" vertical="center"/>
    </xf>
    <xf numFmtId="0" fontId="16" fillId="0" borderId="0" xfId="0" applyFont="1" applyBorder="1" applyAlignment="1">
      <alignment horizontal="left" vertical="center"/>
    </xf>
    <xf numFmtId="0" fontId="17" fillId="4" borderId="6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left" vertical="center"/>
    </xf>
    <xf numFmtId="0" fontId="17" fillId="4" borderId="7" xfId="0" applyFont="1" applyFill="1" applyBorder="1" applyAlignment="1">
      <alignment horizontal="center" vertical="center"/>
    </xf>
    <xf numFmtId="0" fontId="17" fillId="4" borderId="7" xfId="0" applyFont="1" applyFill="1" applyBorder="1" applyAlignment="1">
      <alignment horizontal="right" vertical="center"/>
    </xf>
    <xf numFmtId="0" fontId="17" fillId="4" borderId="8" xfId="0" applyFont="1" applyFill="1" applyBorder="1" applyAlignment="1">
      <alignment horizontal="left" vertical="center"/>
    </xf>
    <xf numFmtId="4" fontId="22" fillId="0" borderId="0" xfId="0" applyNumberFormat="1" applyFont="1" applyAlignment="1">
      <alignment vertical="center"/>
    </xf>
    <xf numFmtId="0" fontId="22" fillId="0" borderId="0" xfId="0" applyFont="1" applyAlignment="1">
      <alignment vertical="center"/>
    </xf>
    <xf numFmtId="0" fontId="21" fillId="0" borderId="0" xfId="0" applyFont="1" applyAlignment="1">
      <alignment horizontal="left" vertical="center" wrapText="1"/>
    </xf>
    <xf numFmtId="4" fontId="19" fillId="0" borderId="0" xfId="0" applyNumberFormat="1" applyFont="1" applyAlignment="1">
      <alignment horizontal="right" vertical="center"/>
    </xf>
    <xf numFmtId="4" fontId="19" fillId="0" borderId="0" xfId="0" applyNumberFormat="1" applyFont="1" applyAlignment="1">
      <alignment vertical="center"/>
    </xf>
    <xf numFmtId="0" fontId="10" fillId="2" borderId="0" xfId="0" applyFont="1" applyFill="1" applyAlignment="1">
      <alignment horizontal="center" vertical="center"/>
    </xf>
    <xf numFmtId="0" fontId="0" fillId="0" borderId="0" xfId="0" applyFont="1" applyAlignment="1">
      <alignment vertical="center"/>
    </xf>
  </cellXfs>
  <cellStyles count="2">
    <cellStyle name="Hypertextové prepojenie" xfId="1" builtinId="8"/>
    <cellStyle name="Normálna" xfId="0" builtinId="0" customBuiltin="1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M97"/>
  <sheetViews>
    <sheetView showGridLines="0" workbookViewId="0"/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33" width="2.6640625" style="1" customWidth="1"/>
    <col min="34" max="34" width="3.33203125" style="1" customWidth="1"/>
    <col min="35" max="35" width="31.6640625" style="1" customWidth="1"/>
    <col min="36" max="37" width="2.5" style="1" customWidth="1"/>
    <col min="38" max="38" width="8.33203125" style="1" customWidth="1"/>
    <col min="39" max="39" width="3.33203125" style="1" customWidth="1"/>
    <col min="40" max="40" width="13.33203125" style="1" customWidth="1"/>
    <col min="41" max="41" width="7.5" style="1" customWidth="1"/>
    <col min="42" max="42" width="4.1640625" style="1" customWidth="1"/>
    <col min="43" max="43" width="15.6640625" style="1" hidden="1" customWidth="1"/>
    <col min="44" max="44" width="13.6640625" style="1" customWidth="1"/>
    <col min="45" max="47" width="25.83203125" style="1" hidden="1" customWidth="1"/>
    <col min="48" max="49" width="21.6640625" style="1" hidden="1" customWidth="1"/>
    <col min="50" max="51" width="25" style="1" hidden="1" customWidth="1"/>
    <col min="52" max="52" width="21.6640625" style="1" hidden="1" customWidth="1"/>
    <col min="53" max="53" width="19.1640625" style="1" hidden="1" customWidth="1"/>
    <col min="54" max="54" width="25" style="1" hidden="1" customWidth="1"/>
    <col min="55" max="55" width="21.6640625" style="1" hidden="1" customWidth="1"/>
    <col min="56" max="56" width="19.1640625" style="1" hidden="1" customWidth="1"/>
    <col min="57" max="57" width="66.5" style="1" customWidth="1"/>
    <col min="71" max="91" width="9.33203125" style="1" hidden="1"/>
  </cols>
  <sheetData>
    <row r="1" spans="1:74" ht="11.25">
      <c r="A1" s="13" t="s">
        <v>0</v>
      </c>
      <c r="AZ1" s="13" t="s">
        <v>1</v>
      </c>
      <c r="BA1" s="13" t="s">
        <v>2</v>
      </c>
      <c r="BB1" s="13" t="s">
        <v>1</v>
      </c>
      <c r="BT1" s="13" t="s">
        <v>3</v>
      </c>
      <c r="BU1" s="13" t="s">
        <v>3</v>
      </c>
      <c r="BV1" s="13" t="s">
        <v>4</v>
      </c>
    </row>
    <row r="2" spans="1:74" s="1" customFormat="1" ht="36.950000000000003" customHeight="1">
      <c r="AR2" s="199" t="s">
        <v>5</v>
      </c>
      <c r="AS2" s="167"/>
      <c r="AT2" s="167"/>
      <c r="AU2" s="167"/>
      <c r="AV2" s="167"/>
      <c r="AW2" s="167"/>
      <c r="AX2" s="167"/>
      <c r="AY2" s="167"/>
      <c r="AZ2" s="167"/>
      <c r="BA2" s="167"/>
      <c r="BB2" s="167"/>
      <c r="BC2" s="167"/>
      <c r="BD2" s="167"/>
      <c r="BE2" s="167"/>
      <c r="BS2" s="14" t="s">
        <v>6</v>
      </c>
      <c r="BT2" s="14" t="s">
        <v>7</v>
      </c>
    </row>
    <row r="3" spans="1:74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  <c r="Q3" s="16"/>
      <c r="R3" s="16"/>
      <c r="S3" s="16"/>
      <c r="T3" s="16"/>
      <c r="U3" s="16"/>
      <c r="V3" s="16"/>
      <c r="W3" s="16"/>
      <c r="X3" s="16"/>
      <c r="Y3" s="16"/>
      <c r="Z3" s="16"/>
      <c r="AA3" s="16"/>
      <c r="AB3" s="16"/>
      <c r="AC3" s="16"/>
      <c r="AD3" s="16"/>
      <c r="AE3" s="16"/>
      <c r="AF3" s="16"/>
      <c r="AG3" s="16"/>
      <c r="AH3" s="16"/>
      <c r="AI3" s="16"/>
      <c r="AJ3" s="16"/>
      <c r="AK3" s="16"/>
      <c r="AL3" s="16"/>
      <c r="AM3" s="16"/>
      <c r="AN3" s="16"/>
      <c r="AO3" s="16"/>
      <c r="AP3" s="16"/>
      <c r="AQ3" s="16"/>
      <c r="AR3" s="17"/>
      <c r="BS3" s="14" t="s">
        <v>6</v>
      </c>
      <c r="BT3" s="14" t="s">
        <v>7</v>
      </c>
    </row>
    <row r="4" spans="1:74" s="1" customFormat="1" ht="24.95" customHeight="1">
      <c r="B4" s="17"/>
      <c r="D4" s="18" t="s">
        <v>8</v>
      </c>
      <c r="AR4" s="17"/>
      <c r="AS4" s="19" t="s">
        <v>9</v>
      </c>
      <c r="BS4" s="14" t="s">
        <v>6</v>
      </c>
    </row>
    <row r="5" spans="1:74" s="1" customFormat="1" ht="12" customHeight="1">
      <c r="B5" s="17"/>
      <c r="D5" s="20" t="s">
        <v>10</v>
      </c>
      <c r="K5" s="166" t="s">
        <v>11</v>
      </c>
      <c r="L5" s="167"/>
      <c r="M5" s="167"/>
      <c r="N5" s="167"/>
      <c r="O5" s="167"/>
      <c r="P5" s="167"/>
      <c r="Q5" s="167"/>
      <c r="R5" s="167"/>
      <c r="S5" s="167"/>
      <c r="T5" s="167"/>
      <c r="U5" s="167"/>
      <c r="V5" s="167"/>
      <c r="W5" s="167"/>
      <c r="X5" s="167"/>
      <c r="Y5" s="167"/>
      <c r="Z5" s="167"/>
      <c r="AA5" s="167"/>
      <c r="AB5" s="167"/>
      <c r="AC5" s="167"/>
      <c r="AD5" s="167"/>
      <c r="AE5" s="167"/>
      <c r="AF5" s="167"/>
      <c r="AG5" s="167"/>
      <c r="AH5" s="167"/>
      <c r="AI5" s="167"/>
      <c r="AJ5" s="167"/>
      <c r="AK5" s="167"/>
      <c r="AL5" s="167"/>
      <c r="AM5" s="167"/>
      <c r="AN5" s="167"/>
      <c r="AO5" s="167"/>
      <c r="AR5" s="17"/>
      <c r="BS5" s="14" t="s">
        <v>6</v>
      </c>
    </row>
    <row r="6" spans="1:74" s="1" customFormat="1" ht="36.950000000000003" customHeight="1">
      <c r="B6" s="17"/>
      <c r="D6" s="22" t="s">
        <v>12</v>
      </c>
      <c r="K6" s="168" t="s">
        <v>13</v>
      </c>
      <c r="L6" s="167"/>
      <c r="M6" s="167"/>
      <c r="N6" s="167"/>
      <c r="O6" s="167"/>
      <c r="P6" s="167"/>
      <c r="Q6" s="167"/>
      <c r="R6" s="167"/>
      <c r="S6" s="167"/>
      <c r="T6" s="167"/>
      <c r="U6" s="167"/>
      <c r="V6" s="167"/>
      <c r="W6" s="167"/>
      <c r="X6" s="167"/>
      <c r="Y6" s="167"/>
      <c r="Z6" s="167"/>
      <c r="AA6" s="167"/>
      <c r="AB6" s="167"/>
      <c r="AC6" s="167"/>
      <c r="AD6" s="167"/>
      <c r="AE6" s="167"/>
      <c r="AF6" s="167"/>
      <c r="AG6" s="167"/>
      <c r="AH6" s="167"/>
      <c r="AI6" s="167"/>
      <c r="AJ6" s="167"/>
      <c r="AK6" s="167"/>
      <c r="AL6" s="167"/>
      <c r="AM6" s="167"/>
      <c r="AN6" s="167"/>
      <c r="AO6" s="167"/>
      <c r="AR6" s="17"/>
      <c r="BS6" s="14" t="s">
        <v>6</v>
      </c>
    </row>
    <row r="7" spans="1:74" s="1" customFormat="1" ht="12" customHeight="1">
      <c r="B7" s="17"/>
      <c r="D7" s="23" t="s">
        <v>14</v>
      </c>
      <c r="K7" s="21" t="s">
        <v>1</v>
      </c>
      <c r="AK7" s="23" t="s">
        <v>15</v>
      </c>
      <c r="AN7" s="21" t="s">
        <v>1</v>
      </c>
      <c r="AR7" s="17"/>
      <c r="BS7" s="14" t="s">
        <v>6</v>
      </c>
    </row>
    <row r="8" spans="1:74" s="1" customFormat="1" ht="12" customHeight="1">
      <c r="B8" s="17"/>
      <c r="D8" s="23" t="s">
        <v>16</v>
      </c>
      <c r="K8" s="21" t="s">
        <v>17</v>
      </c>
      <c r="AK8" s="23" t="s">
        <v>18</v>
      </c>
      <c r="AN8" s="21" t="s">
        <v>19</v>
      </c>
      <c r="AR8" s="17"/>
      <c r="BS8" s="14" t="s">
        <v>6</v>
      </c>
    </row>
    <row r="9" spans="1:74" s="1" customFormat="1" ht="14.45" customHeight="1">
      <c r="B9" s="17"/>
      <c r="AR9" s="17"/>
      <c r="BS9" s="14" t="s">
        <v>6</v>
      </c>
    </row>
    <row r="10" spans="1:74" s="1" customFormat="1" ht="12" customHeight="1">
      <c r="B10" s="17"/>
      <c r="D10" s="23" t="s">
        <v>20</v>
      </c>
      <c r="AK10" s="23" t="s">
        <v>21</v>
      </c>
      <c r="AN10" s="21" t="s">
        <v>1</v>
      </c>
      <c r="AR10" s="17"/>
      <c r="BS10" s="14" t="s">
        <v>6</v>
      </c>
    </row>
    <row r="11" spans="1:74" s="1" customFormat="1" ht="18.399999999999999" customHeight="1">
      <c r="B11" s="17"/>
      <c r="E11" s="21" t="s">
        <v>22</v>
      </c>
      <c r="AK11" s="23" t="s">
        <v>23</v>
      </c>
      <c r="AN11" s="21" t="s">
        <v>1</v>
      </c>
      <c r="AR11" s="17"/>
      <c r="BS11" s="14" t="s">
        <v>6</v>
      </c>
    </row>
    <row r="12" spans="1:74" s="1" customFormat="1" ht="6.95" customHeight="1">
      <c r="B12" s="17"/>
      <c r="AR12" s="17"/>
      <c r="BS12" s="14" t="s">
        <v>6</v>
      </c>
    </row>
    <row r="13" spans="1:74" s="1" customFormat="1" ht="12" customHeight="1">
      <c r="B13" s="17"/>
      <c r="D13" s="23" t="s">
        <v>24</v>
      </c>
      <c r="AK13" s="23" t="s">
        <v>21</v>
      </c>
      <c r="AN13" s="21" t="s">
        <v>1</v>
      </c>
      <c r="AR13" s="17"/>
      <c r="BS13" s="14" t="s">
        <v>6</v>
      </c>
    </row>
    <row r="14" spans="1:74" ht="12.75">
      <c r="B14" s="17"/>
      <c r="E14" s="21" t="s">
        <v>25</v>
      </c>
      <c r="AK14" s="23" t="s">
        <v>23</v>
      </c>
      <c r="AN14" s="21" t="s">
        <v>1</v>
      </c>
      <c r="AR14" s="17"/>
      <c r="BS14" s="14" t="s">
        <v>6</v>
      </c>
    </row>
    <row r="15" spans="1:74" s="1" customFormat="1" ht="6.95" customHeight="1">
      <c r="B15" s="17"/>
      <c r="AR15" s="17"/>
      <c r="BS15" s="14" t="s">
        <v>3</v>
      </c>
    </row>
    <row r="16" spans="1:74" s="1" customFormat="1" ht="12" customHeight="1">
      <c r="B16" s="17"/>
      <c r="D16" s="23" t="s">
        <v>26</v>
      </c>
      <c r="AK16" s="23" t="s">
        <v>21</v>
      </c>
      <c r="AN16" s="21" t="s">
        <v>1</v>
      </c>
      <c r="AR16" s="17"/>
      <c r="BS16" s="14" t="s">
        <v>3</v>
      </c>
    </row>
    <row r="17" spans="1:71" s="1" customFormat="1" ht="18.399999999999999" customHeight="1">
      <c r="B17" s="17"/>
      <c r="E17" s="21" t="s">
        <v>25</v>
      </c>
      <c r="AK17" s="23" t="s">
        <v>23</v>
      </c>
      <c r="AN17" s="21" t="s">
        <v>1</v>
      </c>
      <c r="AR17" s="17"/>
      <c r="BS17" s="14" t="s">
        <v>27</v>
      </c>
    </row>
    <row r="18" spans="1:71" s="1" customFormat="1" ht="6.95" customHeight="1">
      <c r="B18" s="17"/>
      <c r="AR18" s="17"/>
      <c r="BS18" s="14" t="s">
        <v>28</v>
      </c>
    </row>
    <row r="19" spans="1:71" s="1" customFormat="1" ht="12" customHeight="1">
      <c r="B19" s="17"/>
      <c r="D19" s="23" t="s">
        <v>29</v>
      </c>
      <c r="AK19" s="23" t="s">
        <v>21</v>
      </c>
      <c r="AN19" s="21" t="s">
        <v>1</v>
      </c>
      <c r="AR19" s="17"/>
      <c r="BS19" s="14" t="s">
        <v>28</v>
      </c>
    </row>
    <row r="20" spans="1:71" s="1" customFormat="1" ht="18.399999999999999" customHeight="1">
      <c r="B20" s="17"/>
      <c r="E20" s="21" t="s">
        <v>25</v>
      </c>
      <c r="AK20" s="23" t="s">
        <v>23</v>
      </c>
      <c r="AN20" s="21" t="s">
        <v>1</v>
      </c>
      <c r="AR20" s="17"/>
      <c r="BS20" s="14" t="s">
        <v>27</v>
      </c>
    </row>
    <row r="21" spans="1:71" s="1" customFormat="1" ht="6.95" customHeight="1">
      <c r="B21" s="17"/>
      <c r="AR21" s="17"/>
    </row>
    <row r="22" spans="1:71" s="1" customFormat="1" ht="12" customHeight="1">
      <c r="B22" s="17"/>
      <c r="D22" s="23" t="s">
        <v>30</v>
      </c>
      <c r="AR22" s="17"/>
    </row>
    <row r="23" spans="1:71" s="1" customFormat="1" ht="16.5" customHeight="1">
      <c r="B23" s="17"/>
      <c r="E23" s="169" t="s">
        <v>1</v>
      </c>
      <c r="F23" s="169"/>
      <c r="G23" s="169"/>
      <c r="H23" s="169"/>
      <c r="I23" s="169"/>
      <c r="J23" s="169"/>
      <c r="K23" s="169"/>
      <c r="L23" s="169"/>
      <c r="M23" s="169"/>
      <c r="N23" s="169"/>
      <c r="O23" s="169"/>
      <c r="P23" s="169"/>
      <c r="Q23" s="169"/>
      <c r="R23" s="169"/>
      <c r="S23" s="169"/>
      <c r="T23" s="169"/>
      <c r="U23" s="169"/>
      <c r="V23" s="169"/>
      <c r="W23" s="169"/>
      <c r="X23" s="169"/>
      <c r="Y23" s="169"/>
      <c r="Z23" s="169"/>
      <c r="AA23" s="169"/>
      <c r="AB23" s="169"/>
      <c r="AC23" s="169"/>
      <c r="AD23" s="169"/>
      <c r="AE23" s="169"/>
      <c r="AF23" s="169"/>
      <c r="AG23" s="169"/>
      <c r="AH23" s="169"/>
      <c r="AI23" s="169"/>
      <c r="AJ23" s="169"/>
      <c r="AK23" s="169"/>
      <c r="AL23" s="169"/>
      <c r="AM23" s="169"/>
      <c r="AN23" s="169"/>
      <c r="AR23" s="17"/>
    </row>
    <row r="24" spans="1:71" s="1" customFormat="1" ht="6.95" customHeight="1">
      <c r="B24" s="17"/>
      <c r="AR24" s="17"/>
    </row>
    <row r="25" spans="1:71" s="1" customFormat="1" ht="6.95" customHeight="1">
      <c r="B25" s="17"/>
      <c r="D25" s="25"/>
      <c r="E25" s="25"/>
      <c r="F25" s="25"/>
      <c r="G25" s="25"/>
      <c r="H25" s="25"/>
      <c r="I25" s="25"/>
      <c r="J25" s="25"/>
      <c r="K25" s="25"/>
      <c r="L25" s="25"/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  <c r="X25" s="25"/>
      <c r="Y25" s="25"/>
      <c r="Z25" s="25"/>
      <c r="AA25" s="25"/>
      <c r="AB25" s="25"/>
      <c r="AC25" s="25"/>
      <c r="AD25" s="25"/>
      <c r="AE25" s="25"/>
      <c r="AF25" s="25"/>
      <c r="AG25" s="25"/>
      <c r="AH25" s="25"/>
      <c r="AI25" s="25"/>
      <c r="AJ25" s="25"/>
      <c r="AK25" s="25"/>
      <c r="AL25" s="25"/>
      <c r="AM25" s="25"/>
      <c r="AN25" s="25"/>
      <c r="AO25" s="25"/>
      <c r="AR25" s="17"/>
    </row>
    <row r="26" spans="1:71" s="2" customFormat="1" ht="25.9" customHeight="1">
      <c r="A26" s="26"/>
      <c r="B26" s="27"/>
      <c r="C26" s="26"/>
      <c r="D26" s="28" t="s">
        <v>31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29"/>
      <c r="Q26" s="29"/>
      <c r="R26" s="29"/>
      <c r="S26" s="29"/>
      <c r="T26" s="29"/>
      <c r="U26" s="29"/>
      <c r="V26" s="29"/>
      <c r="W26" s="29"/>
      <c r="X26" s="29"/>
      <c r="Y26" s="29"/>
      <c r="Z26" s="29"/>
      <c r="AA26" s="29"/>
      <c r="AB26" s="29"/>
      <c r="AC26" s="29"/>
      <c r="AD26" s="29"/>
      <c r="AE26" s="29"/>
      <c r="AF26" s="29"/>
      <c r="AG26" s="29"/>
      <c r="AH26" s="29"/>
      <c r="AI26" s="29"/>
      <c r="AJ26" s="29"/>
      <c r="AK26" s="170">
        <f>ROUND(AG94,2)</f>
        <v>0</v>
      </c>
      <c r="AL26" s="171"/>
      <c r="AM26" s="171"/>
      <c r="AN26" s="171"/>
      <c r="AO26" s="171"/>
      <c r="AP26" s="26"/>
      <c r="AQ26" s="26"/>
      <c r="AR26" s="27"/>
      <c r="BE26" s="26"/>
    </row>
    <row r="27" spans="1:71" s="2" customFormat="1" ht="6.95" customHeight="1">
      <c r="A27" s="26"/>
      <c r="B27" s="27"/>
      <c r="C27" s="26"/>
      <c r="D27" s="26"/>
      <c r="E27" s="26"/>
      <c r="F27" s="26"/>
      <c r="G27" s="26"/>
      <c r="H27" s="26"/>
      <c r="I27" s="26"/>
      <c r="J27" s="26"/>
      <c r="K27" s="26"/>
      <c r="L27" s="26"/>
      <c r="M27" s="26"/>
      <c r="N27" s="26"/>
      <c r="O27" s="26"/>
      <c r="P27" s="26"/>
      <c r="Q27" s="26"/>
      <c r="R27" s="2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  <c r="AF27" s="26"/>
      <c r="AG27" s="26"/>
      <c r="AH27" s="26"/>
      <c r="AI27" s="26"/>
      <c r="AJ27" s="26"/>
      <c r="AK27" s="26"/>
      <c r="AL27" s="26"/>
      <c r="AM27" s="26"/>
      <c r="AN27" s="26"/>
      <c r="AO27" s="26"/>
      <c r="AP27" s="26"/>
      <c r="AQ27" s="26"/>
      <c r="AR27" s="27"/>
      <c r="BE27" s="26"/>
    </row>
    <row r="28" spans="1:71" s="2" customFormat="1" ht="12.75">
      <c r="A28" s="26"/>
      <c r="B28" s="27"/>
      <c r="C28" s="26"/>
      <c r="D28" s="26"/>
      <c r="E28" s="26"/>
      <c r="F28" s="26"/>
      <c r="G28" s="26"/>
      <c r="H28" s="26"/>
      <c r="I28" s="26"/>
      <c r="J28" s="26"/>
      <c r="K28" s="26"/>
      <c r="L28" s="172" t="s">
        <v>32</v>
      </c>
      <c r="M28" s="172"/>
      <c r="N28" s="172"/>
      <c r="O28" s="172"/>
      <c r="P28" s="172"/>
      <c r="Q28" s="26"/>
      <c r="R28" s="26"/>
      <c r="S28" s="26"/>
      <c r="T28" s="26"/>
      <c r="U28" s="26"/>
      <c r="V28" s="26"/>
      <c r="W28" s="172" t="s">
        <v>33</v>
      </c>
      <c r="X28" s="172"/>
      <c r="Y28" s="172"/>
      <c r="Z28" s="172"/>
      <c r="AA28" s="172"/>
      <c r="AB28" s="172"/>
      <c r="AC28" s="172"/>
      <c r="AD28" s="172"/>
      <c r="AE28" s="172"/>
      <c r="AF28" s="26"/>
      <c r="AG28" s="26"/>
      <c r="AH28" s="26"/>
      <c r="AI28" s="26"/>
      <c r="AJ28" s="26"/>
      <c r="AK28" s="172" t="s">
        <v>34</v>
      </c>
      <c r="AL28" s="172"/>
      <c r="AM28" s="172"/>
      <c r="AN28" s="172"/>
      <c r="AO28" s="172"/>
      <c r="AP28" s="26"/>
      <c r="AQ28" s="26"/>
      <c r="AR28" s="27"/>
      <c r="BE28" s="26"/>
    </row>
    <row r="29" spans="1:71" s="3" customFormat="1" ht="14.45" customHeight="1">
      <c r="B29" s="31"/>
      <c r="D29" s="23" t="s">
        <v>35</v>
      </c>
      <c r="F29" s="23" t="s">
        <v>36</v>
      </c>
      <c r="L29" s="175">
        <v>0.2</v>
      </c>
      <c r="M29" s="174"/>
      <c r="N29" s="174"/>
      <c r="O29" s="174"/>
      <c r="P29" s="174"/>
      <c r="W29" s="173">
        <f>ROUND(AZ94, 2)</f>
        <v>0</v>
      </c>
      <c r="X29" s="174"/>
      <c r="Y29" s="174"/>
      <c r="Z29" s="174"/>
      <c r="AA29" s="174"/>
      <c r="AB29" s="174"/>
      <c r="AC29" s="174"/>
      <c r="AD29" s="174"/>
      <c r="AE29" s="174"/>
      <c r="AK29" s="173">
        <f>ROUND(AV94, 2)</f>
        <v>0</v>
      </c>
      <c r="AL29" s="174"/>
      <c r="AM29" s="174"/>
      <c r="AN29" s="174"/>
      <c r="AO29" s="174"/>
      <c r="AR29" s="31"/>
    </row>
    <row r="30" spans="1:71" s="3" customFormat="1" ht="14.45" customHeight="1">
      <c r="B30" s="31"/>
      <c r="F30" s="23" t="s">
        <v>37</v>
      </c>
      <c r="L30" s="175">
        <v>0.2</v>
      </c>
      <c r="M30" s="174"/>
      <c r="N30" s="174"/>
      <c r="O30" s="174"/>
      <c r="P30" s="174"/>
      <c r="W30" s="173">
        <f>ROUND(BA94, 2)</f>
        <v>0</v>
      </c>
      <c r="X30" s="174"/>
      <c r="Y30" s="174"/>
      <c r="Z30" s="174"/>
      <c r="AA30" s="174"/>
      <c r="AB30" s="174"/>
      <c r="AC30" s="174"/>
      <c r="AD30" s="174"/>
      <c r="AE30" s="174"/>
      <c r="AK30" s="173">
        <f>ROUND(AW94, 2)</f>
        <v>0</v>
      </c>
      <c r="AL30" s="174"/>
      <c r="AM30" s="174"/>
      <c r="AN30" s="174"/>
      <c r="AO30" s="174"/>
      <c r="AR30" s="31"/>
    </row>
    <row r="31" spans="1:71" s="3" customFormat="1" ht="14.45" hidden="1" customHeight="1">
      <c r="B31" s="31"/>
      <c r="F31" s="23" t="s">
        <v>38</v>
      </c>
      <c r="L31" s="175">
        <v>0.2</v>
      </c>
      <c r="M31" s="174"/>
      <c r="N31" s="174"/>
      <c r="O31" s="174"/>
      <c r="P31" s="174"/>
      <c r="W31" s="173">
        <f>ROUND(BB94, 2)</f>
        <v>0</v>
      </c>
      <c r="X31" s="174"/>
      <c r="Y31" s="174"/>
      <c r="Z31" s="174"/>
      <c r="AA31" s="174"/>
      <c r="AB31" s="174"/>
      <c r="AC31" s="174"/>
      <c r="AD31" s="174"/>
      <c r="AE31" s="174"/>
      <c r="AK31" s="173">
        <v>0</v>
      </c>
      <c r="AL31" s="174"/>
      <c r="AM31" s="174"/>
      <c r="AN31" s="174"/>
      <c r="AO31" s="174"/>
      <c r="AR31" s="31"/>
    </row>
    <row r="32" spans="1:71" s="3" customFormat="1" ht="14.45" hidden="1" customHeight="1">
      <c r="B32" s="31"/>
      <c r="F32" s="23" t="s">
        <v>39</v>
      </c>
      <c r="L32" s="175">
        <v>0.2</v>
      </c>
      <c r="M32" s="174"/>
      <c r="N32" s="174"/>
      <c r="O32" s="174"/>
      <c r="P32" s="174"/>
      <c r="W32" s="173">
        <f>ROUND(BC94, 2)</f>
        <v>0</v>
      </c>
      <c r="X32" s="174"/>
      <c r="Y32" s="174"/>
      <c r="Z32" s="174"/>
      <c r="AA32" s="174"/>
      <c r="AB32" s="174"/>
      <c r="AC32" s="174"/>
      <c r="AD32" s="174"/>
      <c r="AE32" s="174"/>
      <c r="AK32" s="173">
        <v>0</v>
      </c>
      <c r="AL32" s="174"/>
      <c r="AM32" s="174"/>
      <c r="AN32" s="174"/>
      <c r="AO32" s="174"/>
      <c r="AR32" s="31"/>
    </row>
    <row r="33" spans="1:57" s="3" customFormat="1" ht="14.45" hidden="1" customHeight="1">
      <c r="B33" s="31"/>
      <c r="F33" s="23" t="s">
        <v>40</v>
      </c>
      <c r="L33" s="175">
        <v>0</v>
      </c>
      <c r="M33" s="174"/>
      <c r="N33" s="174"/>
      <c r="O33" s="174"/>
      <c r="P33" s="174"/>
      <c r="W33" s="173">
        <f>ROUND(BD94, 2)</f>
        <v>0</v>
      </c>
      <c r="X33" s="174"/>
      <c r="Y33" s="174"/>
      <c r="Z33" s="174"/>
      <c r="AA33" s="174"/>
      <c r="AB33" s="174"/>
      <c r="AC33" s="174"/>
      <c r="AD33" s="174"/>
      <c r="AE33" s="174"/>
      <c r="AK33" s="173">
        <v>0</v>
      </c>
      <c r="AL33" s="174"/>
      <c r="AM33" s="174"/>
      <c r="AN33" s="174"/>
      <c r="AO33" s="174"/>
      <c r="AR33" s="31"/>
    </row>
    <row r="34" spans="1:57" s="2" customFormat="1" ht="6.95" customHeight="1">
      <c r="A34" s="26"/>
      <c r="B34" s="27"/>
      <c r="C34" s="26"/>
      <c r="D34" s="26"/>
      <c r="E34" s="26"/>
      <c r="F34" s="26"/>
      <c r="G34" s="26"/>
      <c r="H34" s="26"/>
      <c r="I34" s="26"/>
      <c r="J34" s="26"/>
      <c r="K34" s="26"/>
      <c r="L34" s="26"/>
      <c r="M34" s="26"/>
      <c r="N34" s="26"/>
      <c r="O34" s="26"/>
      <c r="P34" s="26"/>
      <c r="Q34" s="26"/>
      <c r="R34" s="2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  <c r="AF34" s="26"/>
      <c r="AG34" s="26"/>
      <c r="AH34" s="26"/>
      <c r="AI34" s="26"/>
      <c r="AJ34" s="26"/>
      <c r="AK34" s="26"/>
      <c r="AL34" s="26"/>
      <c r="AM34" s="26"/>
      <c r="AN34" s="26"/>
      <c r="AO34" s="26"/>
      <c r="AP34" s="26"/>
      <c r="AQ34" s="26"/>
      <c r="AR34" s="27"/>
      <c r="BE34" s="26"/>
    </row>
    <row r="35" spans="1:57" s="2" customFormat="1" ht="25.9" customHeight="1">
      <c r="A35" s="26"/>
      <c r="B35" s="27"/>
      <c r="C35" s="32"/>
      <c r="D35" s="33" t="s">
        <v>41</v>
      </c>
      <c r="E35" s="34"/>
      <c r="F35" s="34"/>
      <c r="G35" s="34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5" t="s">
        <v>42</v>
      </c>
      <c r="U35" s="34"/>
      <c r="V35" s="34"/>
      <c r="W35" s="34"/>
      <c r="X35" s="176" t="s">
        <v>43</v>
      </c>
      <c r="Y35" s="177"/>
      <c r="Z35" s="177"/>
      <c r="AA35" s="177"/>
      <c r="AB35" s="177"/>
      <c r="AC35" s="34"/>
      <c r="AD35" s="34"/>
      <c r="AE35" s="34"/>
      <c r="AF35" s="34"/>
      <c r="AG35" s="34"/>
      <c r="AH35" s="34"/>
      <c r="AI35" s="34"/>
      <c r="AJ35" s="34"/>
      <c r="AK35" s="178">
        <f>SUM(AK26:AK33)</f>
        <v>0</v>
      </c>
      <c r="AL35" s="177"/>
      <c r="AM35" s="177"/>
      <c r="AN35" s="177"/>
      <c r="AO35" s="179"/>
      <c r="AP35" s="32"/>
      <c r="AQ35" s="32"/>
      <c r="AR35" s="27"/>
      <c r="BE35" s="26"/>
    </row>
    <row r="36" spans="1:57" s="2" customFormat="1" ht="6.95" customHeight="1">
      <c r="A36" s="26"/>
      <c r="B36" s="27"/>
      <c r="C36" s="26"/>
      <c r="D36" s="26"/>
      <c r="E36" s="26"/>
      <c r="F36" s="26"/>
      <c r="G36" s="26"/>
      <c r="H36" s="26"/>
      <c r="I36" s="26"/>
      <c r="J36" s="26"/>
      <c r="K36" s="26"/>
      <c r="L36" s="26"/>
      <c r="M36" s="26"/>
      <c r="N36" s="26"/>
      <c r="O36" s="26"/>
      <c r="P36" s="26"/>
      <c r="Q36" s="26"/>
      <c r="R36" s="2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  <c r="AF36" s="26"/>
      <c r="AG36" s="26"/>
      <c r="AH36" s="26"/>
      <c r="AI36" s="26"/>
      <c r="AJ36" s="26"/>
      <c r="AK36" s="26"/>
      <c r="AL36" s="26"/>
      <c r="AM36" s="26"/>
      <c r="AN36" s="26"/>
      <c r="AO36" s="26"/>
      <c r="AP36" s="26"/>
      <c r="AQ36" s="26"/>
      <c r="AR36" s="27"/>
      <c r="BE36" s="26"/>
    </row>
    <row r="37" spans="1:57" s="2" customFormat="1" ht="14.45" customHeight="1">
      <c r="A37" s="26"/>
      <c r="B37" s="27"/>
      <c r="C37" s="26"/>
      <c r="D37" s="26"/>
      <c r="E37" s="26"/>
      <c r="F37" s="26"/>
      <c r="G37" s="26"/>
      <c r="H37" s="26"/>
      <c r="I37" s="26"/>
      <c r="J37" s="26"/>
      <c r="K37" s="26"/>
      <c r="L37" s="26"/>
      <c r="M37" s="26"/>
      <c r="N37" s="26"/>
      <c r="O37" s="26"/>
      <c r="P37" s="26"/>
      <c r="Q37" s="26"/>
      <c r="R37" s="2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  <c r="AF37" s="26"/>
      <c r="AG37" s="26"/>
      <c r="AH37" s="26"/>
      <c r="AI37" s="26"/>
      <c r="AJ37" s="26"/>
      <c r="AK37" s="26"/>
      <c r="AL37" s="26"/>
      <c r="AM37" s="26"/>
      <c r="AN37" s="26"/>
      <c r="AO37" s="26"/>
      <c r="AP37" s="26"/>
      <c r="AQ37" s="26"/>
      <c r="AR37" s="27"/>
      <c r="BE37" s="26"/>
    </row>
    <row r="38" spans="1:57" s="1" customFormat="1" ht="14.45" customHeight="1">
      <c r="B38" s="17"/>
      <c r="AR38" s="17"/>
    </row>
    <row r="39" spans="1:57" s="1" customFormat="1" ht="14.45" customHeight="1">
      <c r="B39" s="17"/>
      <c r="AR39" s="17"/>
    </row>
    <row r="40" spans="1:57" s="1" customFormat="1" ht="14.45" customHeight="1">
      <c r="B40" s="17"/>
      <c r="AR40" s="17"/>
    </row>
    <row r="41" spans="1:57" s="1" customFormat="1" ht="14.45" customHeight="1">
      <c r="B41" s="17"/>
      <c r="AR41" s="17"/>
    </row>
    <row r="42" spans="1:57" s="1" customFormat="1" ht="14.45" customHeight="1">
      <c r="B42" s="17"/>
      <c r="AR42" s="17"/>
    </row>
    <row r="43" spans="1:57" s="1" customFormat="1" ht="14.45" customHeight="1">
      <c r="B43" s="17"/>
      <c r="AR43" s="17"/>
    </row>
    <row r="44" spans="1:57" s="1" customFormat="1" ht="14.45" customHeight="1">
      <c r="B44" s="17"/>
      <c r="AR44" s="17"/>
    </row>
    <row r="45" spans="1:57" s="1" customFormat="1" ht="14.45" customHeight="1">
      <c r="B45" s="17"/>
      <c r="AR45" s="17"/>
    </row>
    <row r="46" spans="1:57" s="1" customFormat="1" ht="14.45" customHeight="1">
      <c r="B46" s="17"/>
      <c r="AR46" s="17"/>
    </row>
    <row r="47" spans="1:57" s="1" customFormat="1" ht="14.45" customHeight="1">
      <c r="B47" s="17"/>
      <c r="AR47" s="17"/>
    </row>
    <row r="48" spans="1:57" s="1" customFormat="1" ht="14.45" customHeight="1">
      <c r="B48" s="17"/>
      <c r="AR48" s="17"/>
    </row>
    <row r="49" spans="1:57" s="2" customFormat="1" ht="14.45" customHeight="1">
      <c r="B49" s="36"/>
      <c r="D49" s="37" t="s">
        <v>44</v>
      </c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7" t="s">
        <v>45</v>
      </c>
      <c r="AI49" s="38"/>
      <c r="AJ49" s="38"/>
      <c r="AK49" s="38"/>
      <c r="AL49" s="38"/>
      <c r="AM49" s="38"/>
      <c r="AN49" s="38"/>
      <c r="AO49" s="38"/>
      <c r="AR49" s="36"/>
    </row>
    <row r="50" spans="1:57" ht="11.25">
      <c r="B50" s="17"/>
      <c r="AR50" s="17"/>
    </row>
    <row r="51" spans="1:57" ht="11.25">
      <c r="B51" s="17"/>
      <c r="AR51" s="17"/>
    </row>
    <row r="52" spans="1:57" ht="11.25">
      <c r="B52" s="17"/>
      <c r="AR52" s="17"/>
    </row>
    <row r="53" spans="1:57" ht="11.25">
      <c r="B53" s="17"/>
      <c r="AR53" s="17"/>
    </row>
    <row r="54" spans="1:57" ht="11.25">
      <c r="B54" s="17"/>
      <c r="AR54" s="17"/>
    </row>
    <row r="55" spans="1:57" ht="11.25">
      <c r="B55" s="17"/>
      <c r="AR55" s="17"/>
    </row>
    <row r="56" spans="1:57" ht="11.25">
      <c r="B56" s="17"/>
      <c r="AR56" s="17"/>
    </row>
    <row r="57" spans="1:57" ht="11.25">
      <c r="B57" s="17"/>
      <c r="AR57" s="17"/>
    </row>
    <row r="58" spans="1:57" ht="11.25">
      <c r="B58" s="17"/>
      <c r="AR58" s="17"/>
    </row>
    <row r="59" spans="1:57" ht="11.25">
      <c r="B59" s="17"/>
      <c r="AR59" s="17"/>
    </row>
    <row r="60" spans="1:57" s="2" customFormat="1" ht="12.75">
      <c r="A60" s="26"/>
      <c r="B60" s="27"/>
      <c r="C60" s="26"/>
      <c r="D60" s="39" t="s">
        <v>46</v>
      </c>
      <c r="E60" s="29"/>
      <c r="F60" s="29"/>
      <c r="G60" s="29"/>
      <c r="H60" s="29"/>
      <c r="I60" s="29"/>
      <c r="J60" s="29"/>
      <c r="K60" s="29"/>
      <c r="L60" s="29"/>
      <c r="M60" s="29"/>
      <c r="N60" s="29"/>
      <c r="O60" s="29"/>
      <c r="P60" s="29"/>
      <c r="Q60" s="29"/>
      <c r="R60" s="29"/>
      <c r="S60" s="29"/>
      <c r="T60" s="29"/>
      <c r="U60" s="29"/>
      <c r="V60" s="39" t="s">
        <v>47</v>
      </c>
      <c r="W60" s="29"/>
      <c r="X60" s="29"/>
      <c r="Y60" s="29"/>
      <c r="Z60" s="29"/>
      <c r="AA60" s="29"/>
      <c r="AB60" s="29"/>
      <c r="AC60" s="29"/>
      <c r="AD60" s="29"/>
      <c r="AE60" s="29"/>
      <c r="AF60" s="29"/>
      <c r="AG60" s="29"/>
      <c r="AH60" s="39" t="s">
        <v>46</v>
      </c>
      <c r="AI60" s="29"/>
      <c r="AJ60" s="29"/>
      <c r="AK60" s="29"/>
      <c r="AL60" s="29"/>
      <c r="AM60" s="39" t="s">
        <v>47</v>
      </c>
      <c r="AN60" s="29"/>
      <c r="AO60" s="29"/>
      <c r="AP60" s="26"/>
      <c r="AQ60" s="26"/>
      <c r="AR60" s="27"/>
      <c r="BE60" s="26"/>
    </row>
    <row r="61" spans="1:57" ht="11.25">
      <c r="B61" s="17"/>
      <c r="AR61" s="17"/>
    </row>
    <row r="62" spans="1:57" ht="11.25">
      <c r="B62" s="17"/>
      <c r="AR62" s="17"/>
    </row>
    <row r="63" spans="1:57" ht="11.25">
      <c r="B63" s="17"/>
      <c r="AR63" s="17"/>
    </row>
    <row r="64" spans="1:57" s="2" customFormat="1" ht="12.75">
      <c r="A64" s="26"/>
      <c r="B64" s="27"/>
      <c r="C64" s="26"/>
      <c r="D64" s="37" t="s">
        <v>48</v>
      </c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  <c r="S64" s="40"/>
      <c r="T64" s="40"/>
      <c r="U64" s="40"/>
      <c r="V64" s="40"/>
      <c r="W64" s="40"/>
      <c r="X64" s="40"/>
      <c r="Y64" s="40"/>
      <c r="Z64" s="40"/>
      <c r="AA64" s="40"/>
      <c r="AB64" s="40"/>
      <c r="AC64" s="40"/>
      <c r="AD64" s="40"/>
      <c r="AE64" s="40"/>
      <c r="AF64" s="40"/>
      <c r="AG64" s="40"/>
      <c r="AH64" s="37" t="s">
        <v>49</v>
      </c>
      <c r="AI64" s="40"/>
      <c r="AJ64" s="40"/>
      <c r="AK64" s="40"/>
      <c r="AL64" s="40"/>
      <c r="AM64" s="40"/>
      <c r="AN64" s="40"/>
      <c r="AO64" s="40"/>
      <c r="AP64" s="26"/>
      <c r="AQ64" s="26"/>
      <c r="AR64" s="27"/>
      <c r="BE64" s="26"/>
    </row>
    <row r="65" spans="1:57" ht="11.25">
      <c r="B65" s="17"/>
      <c r="AR65" s="17"/>
    </row>
    <row r="66" spans="1:57" ht="11.25">
      <c r="B66" s="17"/>
      <c r="AR66" s="17"/>
    </row>
    <row r="67" spans="1:57" ht="11.25">
      <c r="B67" s="17"/>
      <c r="AR67" s="17"/>
    </row>
    <row r="68" spans="1:57" ht="11.25">
      <c r="B68" s="17"/>
      <c r="AR68" s="17"/>
    </row>
    <row r="69" spans="1:57" ht="11.25">
      <c r="B69" s="17"/>
      <c r="AR69" s="17"/>
    </row>
    <row r="70" spans="1:57" ht="11.25">
      <c r="B70" s="17"/>
      <c r="AR70" s="17"/>
    </row>
    <row r="71" spans="1:57" ht="11.25">
      <c r="B71" s="17"/>
      <c r="AR71" s="17"/>
    </row>
    <row r="72" spans="1:57" ht="11.25">
      <c r="B72" s="17"/>
      <c r="AR72" s="17"/>
    </row>
    <row r="73" spans="1:57" ht="11.25">
      <c r="B73" s="17"/>
      <c r="AR73" s="17"/>
    </row>
    <row r="74" spans="1:57" ht="11.25">
      <c r="B74" s="17"/>
      <c r="AR74" s="17"/>
    </row>
    <row r="75" spans="1:57" s="2" customFormat="1" ht="12.75">
      <c r="A75" s="26"/>
      <c r="B75" s="27"/>
      <c r="C75" s="26"/>
      <c r="D75" s="39" t="s">
        <v>46</v>
      </c>
      <c r="E75" s="29"/>
      <c r="F75" s="29"/>
      <c r="G75" s="29"/>
      <c r="H75" s="29"/>
      <c r="I75" s="29"/>
      <c r="J75" s="29"/>
      <c r="K75" s="29"/>
      <c r="L75" s="29"/>
      <c r="M75" s="29"/>
      <c r="N75" s="29"/>
      <c r="O75" s="29"/>
      <c r="P75" s="29"/>
      <c r="Q75" s="29"/>
      <c r="R75" s="29"/>
      <c r="S75" s="29"/>
      <c r="T75" s="29"/>
      <c r="U75" s="29"/>
      <c r="V75" s="39" t="s">
        <v>47</v>
      </c>
      <c r="W75" s="29"/>
      <c r="X75" s="29"/>
      <c r="Y75" s="29"/>
      <c r="Z75" s="29"/>
      <c r="AA75" s="29"/>
      <c r="AB75" s="29"/>
      <c r="AC75" s="29"/>
      <c r="AD75" s="29"/>
      <c r="AE75" s="29"/>
      <c r="AF75" s="29"/>
      <c r="AG75" s="29"/>
      <c r="AH75" s="39" t="s">
        <v>46</v>
      </c>
      <c r="AI75" s="29"/>
      <c r="AJ75" s="29"/>
      <c r="AK75" s="29"/>
      <c r="AL75" s="29"/>
      <c r="AM75" s="39" t="s">
        <v>47</v>
      </c>
      <c r="AN75" s="29"/>
      <c r="AO75" s="29"/>
      <c r="AP75" s="26"/>
      <c r="AQ75" s="26"/>
      <c r="AR75" s="27"/>
      <c r="BE75" s="26"/>
    </row>
    <row r="76" spans="1:57" s="2" customFormat="1" ht="11.25">
      <c r="A76" s="26"/>
      <c r="B76" s="27"/>
      <c r="C76" s="26"/>
      <c r="D76" s="26"/>
      <c r="E76" s="26"/>
      <c r="F76" s="26"/>
      <c r="G76" s="26"/>
      <c r="H76" s="26"/>
      <c r="I76" s="26"/>
      <c r="J76" s="26"/>
      <c r="K76" s="26"/>
      <c r="L76" s="26"/>
      <c r="M76" s="26"/>
      <c r="N76" s="26"/>
      <c r="O76" s="26"/>
      <c r="P76" s="26"/>
      <c r="Q76" s="26"/>
      <c r="R76" s="2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  <c r="AF76" s="26"/>
      <c r="AG76" s="26"/>
      <c r="AH76" s="26"/>
      <c r="AI76" s="26"/>
      <c r="AJ76" s="26"/>
      <c r="AK76" s="26"/>
      <c r="AL76" s="26"/>
      <c r="AM76" s="26"/>
      <c r="AN76" s="26"/>
      <c r="AO76" s="26"/>
      <c r="AP76" s="26"/>
      <c r="AQ76" s="26"/>
      <c r="AR76" s="27"/>
      <c r="BE76" s="26"/>
    </row>
    <row r="77" spans="1:57" s="2" customFormat="1" ht="6.95" customHeight="1">
      <c r="A77" s="26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42"/>
      <c r="M77" s="42"/>
      <c r="N77" s="42"/>
      <c r="O77" s="42"/>
      <c r="P77" s="42"/>
      <c r="Q77" s="42"/>
      <c r="R77" s="42"/>
      <c r="S77" s="42"/>
      <c r="T77" s="42"/>
      <c r="U77" s="42"/>
      <c r="V77" s="42"/>
      <c r="W77" s="42"/>
      <c r="X77" s="42"/>
      <c r="Y77" s="42"/>
      <c r="Z77" s="42"/>
      <c r="AA77" s="42"/>
      <c r="AB77" s="42"/>
      <c r="AC77" s="42"/>
      <c r="AD77" s="42"/>
      <c r="AE77" s="42"/>
      <c r="AF77" s="42"/>
      <c r="AG77" s="42"/>
      <c r="AH77" s="42"/>
      <c r="AI77" s="42"/>
      <c r="AJ77" s="42"/>
      <c r="AK77" s="42"/>
      <c r="AL77" s="42"/>
      <c r="AM77" s="42"/>
      <c r="AN77" s="42"/>
      <c r="AO77" s="42"/>
      <c r="AP77" s="42"/>
      <c r="AQ77" s="42"/>
      <c r="AR77" s="27"/>
      <c r="BE77" s="26"/>
    </row>
    <row r="81" spans="1:90" s="2" customFormat="1" ht="6.95" customHeight="1">
      <c r="A81" s="26"/>
      <c r="B81" s="43"/>
      <c r="C81" s="44"/>
      <c r="D81" s="44"/>
      <c r="E81" s="44"/>
      <c r="F81" s="44"/>
      <c r="G81" s="44"/>
      <c r="H81" s="44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/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M81" s="44"/>
      <c r="AN81" s="44"/>
      <c r="AO81" s="44"/>
      <c r="AP81" s="44"/>
      <c r="AQ81" s="44"/>
      <c r="AR81" s="27"/>
      <c r="BE81" s="26"/>
    </row>
    <row r="82" spans="1:90" s="2" customFormat="1" ht="24.95" customHeight="1">
      <c r="A82" s="26"/>
      <c r="B82" s="27"/>
      <c r="C82" s="18" t="s">
        <v>50</v>
      </c>
      <c r="D82" s="26"/>
      <c r="E82" s="26"/>
      <c r="F82" s="26"/>
      <c r="G82" s="26"/>
      <c r="H82" s="26"/>
      <c r="I82" s="26"/>
      <c r="J82" s="26"/>
      <c r="K82" s="26"/>
      <c r="L82" s="26"/>
      <c r="M82" s="26"/>
      <c r="N82" s="26"/>
      <c r="O82" s="26"/>
      <c r="P82" s="26"/>
      <c r="Q82" s="26"/>
      <c r="R82" s="2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  <c r="AF82" s="26"/>
      <c r="AG82" s="26"/>
      <c r="AH82" s="26"/>
      <c r="AI82" s="26"/>
      <c r="AJ82" s="26"/>
      <c r="AK82" s="26"/>
      <c r="AL82" s="26"/>
      <c r="AM82" s="26"/>
      <c r="AN82" s="26"/>
      <c r="AO82" s="26"/>
      <c r="AP82" s="26"/>
      <c r="AQ82" s="26"/>
      <c r="AR82" s="27"/>
      <c r="BE82" s="26"/>
    </row>
    <row r="83" spans="1:90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26"/>
      <c r="M83" s="26"/>
      <c r="N83" s="26"/>
      <c r="O83" s="26"/>
      <c r="P83" s="26"/>
      <c r="Q83" s="26"/>
      <c r="R83" s="2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  <c r="AF83" s="26"/>
      <c r="AG83" s="26"/>
      <c r="AH83" s="26"/>
      <c r="AI83" s="26"/>
      <c r="AJ83" s="26"/>
      <c r="AK83" s="26"/>
      <c r="AL83" s="26"/>
      <c r="AM83" s="26"/>
      <c r="AN83" s="26"/>
      <c r="AO83" s="26"/>
      <c r="AP83" s="26"/>
      <c r="AQ83" s="26"/>
      <c r="AR83" s="27"/>
      <c r="BE83" s="26"/>
    </row>
    <row r="84" spans="1:90" s="4" customFormat="1" ht="12" customHeight="1">
      <c r="B84" s="45"/>
      <c r="C84" s="23" t="s">
        <v>10</v>
      </c>
      <c r="L84" s="4" t="str">
        <f>K5</f>
        <v>14195-1</v>
      </c>
      <c r="AR84" s="45"/>
    </row>
    <row r="85" spans="1:90" s="5" customFormat="1" ht="36.950000000000003" customHeight="1">
      <c r="B85" s="46"/>
      <c r="C85" s="47" t="s">
        <v>12</v>
      </c>
      <c r="L85" s="180" t="str">
        <f>K6</f>
        <v>Rekonštrukcia vonkajšieho areálu pre voľnočasové aktivity klientov</v>
      </c>
      <c r="M85" s="181"/>
      <c r="N85" s="181"/>
      <c r="O85" s="181"/>
      <c r="P85" s="181"/>
      <c r="Q85" s="181"/>
      <c r="R85" s="181"/>
      <c r="S85" s="181"/>
      <c r="T85" s="181"/>
      <c r="U85" s="181"/>
      <c r="V85" s="181"/>
      <c r="W85" s="181"/>
      <c r="X85" s="181"/>
      <c r="Y85" s="181"/>
      <c r="Z85" s="181"/>
      <c r="AA85" s="181"/>
      <c r="AB85" s="181"/>
      <c r="AC85" s="181"/>
      <c r="AD85" s="181"/>
      <c r="AE85" s="181"/>
      <c r="AF85" s="181"/>
      <c r="AG85" s="181"/>
      <c r="AH85" s="181"/>
      <c r="AI85" s="181"/>
      <c r="AJ85" s="181"/>
      <c r="AK85" s="181"/>
      <c r="AL85" s="181"/>
      <c r="AM85" s="181"/>
      <c r="AN85" s="181"/>
      <c r="AO85" s="181"/>
      <c r="AR85" s="46"/>
    </row>
    <row r="86" spans="1:90" s="2" customFormat="1" ht="6.95" customHeight="1">
      <c r="A86" s="26"/>
      <c r="B86" s="27"/>
      <c r="C86" s="26"/>
      <c r="D86" s="26"/>
      <c r="E86" s="26"/>
      <c r="F86" s="26"/>
      <c r="G86" s="26"/>
      <c r="H86" s="26"/>
      <c r="I86" s="26"/>
      <c r="J86" s="26"/>
      <c r="K86" s="26"/>
      <c r="L86" s="26"/>
      <c r="M86" s="26"/>
      <c r="N86" s="26"/>
      <c r="O86" s="26"/>
      <c r="P86" s="26"/>
      <c r="Q86" s="26"/>
      <c r="R86" s="2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  <c r="AF86" s="26"/>
      <c r="AG86" s="26"/>
      <c r="AH86" s="26"/>
      <c r="AI86" s="26"/>
      <c r="AJ86" s="26"/>
      <c r="AK86" s="26"/>
      <c r="AL86" s="26"/>
      <c r="AM86" s="26"/>
      <c r="AN86" s="26"/>
      <c r="AO86" s="26"/>
      <c r="AP86" s="26"/>
      <c r="AQ86" s="26"/>
      <c r="AR86" s="27"/>
      <c r="BE86" s="26"/>
    </row>
    <row r="87" spans="1:90" s="2" customFormat="1" ht="12" customHeight="1">
      <c r="A87" s="26"/>
      <c r="B87" s="27"/>
      <c r="C87" s="23" t="s">
        <v>16</v>
      </c>
      <c r="D87" s="26"/>
      <c r="E87" s="26"/>
      <c r="F87" s="26"/>
      <c r="G87" s="26"/>
      <c r="H87" s="26"/>
      <c r="I87" s="26"/>
      <c r="J87" s="26"/>
      <c r="K87" s="26"/>
      <c r="L87" s="48" t="str">
        <f>IF(K8="","",K8)</f>
        <v xml:space="preserve">Trebišov </v>
      </c>
      <c r="M87" s="26"/>
      <c r="N87" s="26"/>
      <c r="O87" s="26"/>
      <c r="P87" s="26"/>
      <c r="Q87" s="26"/>
      <c r="R87" s="2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  <c r="AF87" s="26"/>
      <c r="AG87" s="26"/>
      <c r="AH87" s="26"/>
      <c r="AI87" s="23" t="s">
        <v>18</v>
      </c>
      <c r="AJ87" s="26"/>
      <c r="AK87" s="26"/>
      <c r="AL87" s="26"/>
      <c r="AM87" s="182" t="str">
        <f>IF(AN8= "","",AN8)</f>
        <v>30. 4. 2020</v>
      </c>
      <c r="AN87" s="182"/>
      <c r="AO87" s="26"/>
      <c r="AP87" s="26"/>
      <c r="AQ87" s="26"/>
      <c r="AR87" s="27"/>
      <c r="BE87" s="26"/>
    </row>
    <row r="88" spans="1:90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26"/>
      <c r="M88" s="26"/>
      <c r="N88" s="26"/>
      <c r="O88" s="26"/>
      <c r="P88" s="26"/>
      <c r="Q88" s="26"/>
      <c r="R88" s="2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  <c r="AF88" s="26"/>
      <c r="AG88" s="26"/>
      <c r="AH88" s="26"/>
      <c r="AI88" s="26"/>
      <c r="AJ88" s="26"/>
      <c r="AK88" s="26"/>
      <c r="AL88" s="26"/>
      <c r="AM88" s="26"/>
      <c r="AN88" s="26"/>
      <c r="AO88" s="26"/>
      <c r="AP88" s="26"/>
      <c r="AQ88" s="26"/>
      <c r="AR88" s="27"/>
      <c r="BE88" s="26"/>
    </row>
    <row r="89" spans="1:90" s="2" customFormat="1" ht="15.2" customHeight="1">
      <c r="A89" s="26"/>
      <c r="B89" s="27"/>
      <c r="C89" s="23" t="s">
        <v>20</v>
      </c>
      <c r="D89" s="26"/>
      <c r="E89" s="26"/>
      <c r="F89" s="26"/>
      <c r="G89" s="26"/>
      <c r="H89" s="26"/>
      <c r="I89" s="26"/>
      <c r="J89" s="26"/>
      <c r="K89" s="26"/>
      <c r="L89" s="4" t="str">
        <f>IF(E11= "","",E11)</f>
        <v>LUMEN -  ŠZ, ZpS a DSS.</v>
      </c>
      <c r="M89" s="26"/>
      <c r="N89" s="26"/>
      <c r="O89" s="26"/>
      <c r="P89" s="26"/>
      <c r="Q89" s="26"/>
      <c r="R89" s="2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  <c r="AF89" s="26"/>
      <c r="AG89" s="26"/>
      <c r="AH89" s="26"/>
      <c r="AI89" s="23" t="s">
        <v>26</v>
      </c>
      <c r="AJ89" s="26"/>
      <c r="AK89" s="26"/>
      <c r="AL89" s="26"/>
      <c r="AM89" s="183" t="str">
        <f>IF(E17="","",E17)</f>
        <v xml:space="preserve"> </v>
      </c>
      <c r="AN89" s="184"/>
      <c r="AO89" s="184"/>
      <c r="AP89" s="184"/>
      <c r="AQ89" s="26"/>
      <c r="AR89" s="27"/>
      <c r="AS89" s="185" t="s">
        <v>51</v>
      </c>
      <c r="AT89" s="186"/>
      <c r="AU89" s="50"/>
      <c r="AV89" s="50"/>
      <c r="AW89" s="50"/>
      <c r="AX89" s="50"/>
      <c r="AY89" s="50"/>
      <c r="AZ89" s="50"/>
      <c r="BA89" s="50"/>
      <c r="BB89" s="50"/>
      <c r="BC89" s="50"/>
      <c r="BD89" s="51"/>
      <c r="BE89" s="26"/>
    </row>
    <row r="90" spans="1:90" s="2" customFormat="1" ht="15.2" customHeight="1">
      <c r="A90" s="26"/>
      <c r="B90" s="27"/>
      <c r="C90" s="23" t="s">
        <v>24</v>
      </c>
      <c r="D90" s="26"/>
      <c r="E90" s="26"/>
      <c r="F90" s="26"/>
      <c r="G90" s="26"/>
      <c r="H90" s="26"/>
      <c r="I90" s="26"/>
      <c r="J90" s="26"/>
      <c r="K90" s="26"/>
      <c r="L90" s="4" t="str">
        <f>IF(E14="","",E14)</f>
        <v xml:space="preserve"> </v>
      </c>
      <c r="M90" s="26"/>
      <c r="N90" s="26"/>
      <c r="O90" s="26"/>
      <c r="P90" s="26"/>
      <c r="Q90" s="26"/>
      <c r="R90" s="2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  <c r="AF90" s="26"/>
      <c r="AG90" s="26"/>
      <c r="AH90" s="26"/>
      <c r="AI90" s="23" t="s">
        <v>29</v>
      </c>
      <c r="AJ90" s="26"/>
      <c r="AK90" s="26"/>
      <c r="AL90" s="26"/>
      <c r="AM90" s="183" t="str">
        <f>IF(E20="","",E20)</f>
        <v xml:space="preserve"> </v>
      </c>
      <c r="AN90" s="184"/>
      <c r="AO90" s="184"/>
      <c r="AP90" s="184"/>
      <c r="AQ90" s="26"/>
      <c r="AR90" s="27"/>
      <c r="AS90" s="187"/>
      <c r="AT90" s="188"/>
      <c r="AU90" s="52"/>
      <c r="AV90" s="52"/>
      <c r="AW90" s="52"/>
      <c r="AX90" s="52"/>
      <c r="AY90" s="52"/>
      <c r="AZ90" s="52"/>
      <c r="BA90" s="52"/>
      <c r="BB90" s="52"/>
      <c r="BC90" s="52"/>
      <c r="BD90" s="53"/>
      <c r="BE90" s="26"/>
    </row>
    <row r="91" spans="1:90" s="2" customFormat="1" ht="10.9" customHeight="1">
      <c r="A91" s="26"/>
      <c r="B91" s="27"/>
      <c r="C91" s="26"/>
      <c r="D91" s="26"/>
      <c r="E91" s="26"/>
      <c r="F91" s="26"/>
      <c r="G91" s="26"/>
      <c r="H91" s="26"/>
      <c r="I91" s="26"/>
      <c r="J91" s="26"/>
      <c r="K91" s="26"/>
      <c r="L91" s="26"/>
      <c r="M91" s="26"/>
      <c r="N91" s="26"/>
      <c r="O91" s="26"/>
      <c r="P91" s="26"/>
      <c r="Q91" s="26"/>
      <c r="R91" s="2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  <c r="AF91" s="26"/>
      <c r="AG91" s="26"/>
      <c r="AH91" s="26"/>
      <c r="AI91" s="26"/>
      <c r="AJ91" s="26"/>
      <c r="AK91" s="26"/>
      <c r="AL91" s="26"/>
      <c r="AM91" s="26"/>
      <c r="AN91" s="26"/>
      <c r="AO91" s="26"/>
      <c r="AP91" s="26"/>
      <c r="AQ91" s="26"/>
      <c r="AR91" s="27"/>
      <c r="AS91" s="187"/>
      <c r="AT91" s="188"/>
      <c r="AU91" s="52"/>
      <c r="AV91" s="52"/>
      <c r="AW91" s="52"/>
      <c r="AX91" s="52"/>
      <c r="AY91" s="52"/>
      <c r="AZ91" s="52"/>
      <c r="BA91" s="52"/>
      <c r="BB91" s="52"/>
      <c r="BC91" s="52"/>
      <c r="BD91" s="53"/>
      <c r="BE91" s="26"/>
    </row>
    <row r="92" spans="1:90" s="2" customFormat="1" ht="29.25" customHeight="1">
      <c r="A92" s="26"/>
      <c r="B92" s="27"/>
      <c r="C92" s="189" t="s">
        <v>52</v>
      </c>
      <c r="D92" s="190"/>
      <c r="E92" s="190"/>
      <c r="F92" s="190"/>
      <c r="G92" s="190"/>
      <c r="H92" s="54"/>
      <c r="I92" s="191" t="s">
        <v>53</v>
      </c>
      <c r="J92" s="190"/>
      <c r="K92" s="190"/>
      <c r="L92" s="190"/>
      <c r="M92" s="190"/>
      <c r="N92" s="190"/>
      <c r="O92" s="190"/>
      <c r="P92" s="190"/>
      <c r="Q92" s="190"/>
      <c r="R92" s="190"/>
      <c r="S92" s="190"/>
      <c r="T92" s="190"/>
      <c r="U92" s="190"/>
      <c r="V92" s="190"/>
      <c r="W92" s="190"/>
      <c r="X92" s="190"/>
      <c r="Y92" s="190"/>
      <c r="Z92" s="190"/>
      <c r="AA92" s="190"/>
      <c r="AB92" s="190"/>
      <c r="AC92" s="190"/>
      <c r="AD92" s="190"/>
      <c r="AE92" s="190"/>
      <c r="AF92" s="190"/>
      <c r="AG92" s="192" t="s">
        <v>54</v>
      </c>
      <c r="AH92" s="190"/>
      <c r="AI92" s="190"/>
      <c r="AJ92" s="190"/>
      <c r="AK92" s="190"/>
      <c r="AL92" s="190"/>
      <c r="AM92" s="190"/>
      <c r="AN92" s="191" t="s">
        <v>55</v>
      </c>
      <c r="AO92" s="190"/>
      <c r="AP92" s="193"/>
      <c r="AQ92" s="55" t="s">
        <v>56</v>
      </c>
      <c r="AR92" s="27"/>
      <c r="AS92" s="56" t="s">
        <v>57</v>
      </c>
      <c r="AT92" s="57" t="s">
        <v>58</v>
      </c>
      <c r="AU92" s="57" t="s">
        <v>59</v>
      </c>
      <c r="AV92" s="57" t="s">
        <v>60</v>
      </c>
      <c r="AW92" s="57" t="s">
        <v>61</v>
      </c>
      <c r="AX92" s="57" t="s">
        <v>62</v>
      </c>
      <c r="AY92" s="57" t="s">
        <v>63</v>
      </c>
      <c r="AZ92" s="57" t="s">
        <v>64</v>
      </c>
      <c r="BA92" s="57" t="s">
        <v>65</v>
      </c>
      <c r="BB92" s="57" t="s">
        <v>66</v>
      </c>
      <c r="BC92" s="57" t="s">
        <v>67</v>
      </c>
      <c r="BD92" s="58" t="s">
        <v>68</v>
      </c>
      <c r="BE92" s="26"/>
    </row>
    <row r="93" spans="1:90" s="2" customFormat="1" ht="10.9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26"/>
      <c r="M93" s="26"/>
      <c r="N93" s="26"/>
      <c r="O93" s="26"/>
      <c r="P93" s="26"/>
      <c r="Q93" s="26"/>
      <c r="R93" s="2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  <c r="AF93" s="26"/>
      <c r="AG93" s="26"/>
      <c r="AH93" s="26"/>
      <c r="AI93" s="26"/>
      <c r="AJ93" s="26"/>
      <c r="AK93" s="26"/>
      <c r="AL93" s="26"/>
      <c r="AM93" s="26"/>
      <c r="AN93" s="26"/>
      <c r="AO93" s="26"/>
      <c r="AP93" s="26"/>
      <c r="AQ93" s="26"/>
      <c r="AR93" s="27"/>
      <c r="AS93" s="59"/>
      <c r="AT93" s="60"/>
      <c r="AU93" s="60"/>
      <c r="AV93" s="60"/>
      <c r="AW93" s="60"/>
      <c r="AX93" s="60"/>
      <c r="AY93" s="60"/>
      <c r="AZ93" s="60"/>
      <c r="BA93" s="60"/>
      <c r="BB93" s="60"/>
      <c r="BC93" s="60"/>
      <c r="BD93" s="61"/>
      <c r="BE93" s="26"/>
    </row>
    <row r="94" spans="1:90" s="6" customFormat="1" ht="32.450000000000003" customHeight="1">
      <c r="B94" s="62"/>
      <c r="C94" s="63" t="s">
        <v>69</v>
      </c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4"/>
      <c r="AE94" s="64"/>
      <c r="AF94" s="64"/>
      <c r="AG94" s="197">
        <f>ROUND(AG95,2)</f>
        <v>0</v>
      </c>
      <c r="AH94" s="197"/>
      <c r="AI94" s="197"/>
      <c r="AJ94" s="197"/>
      <c r="AK94" s="197"/>
      <c r="AL94" s="197"/>
      <c r="AM94" s="197"/>
      <c r="AN94" s="198">
        <f>SUM(AG94,AT94)</f>
        <v>0</v>
      </c>
      <c r="AO94" s="198"/>
      <c r="AP94" s="198"/>
      <c r="AQ94" s="66" t="s">
        <v>1</v>
      </c>
      <c r="AR94" s="62"/>
      <c r="AS94" s="67">
        <f>ROUND(AS95,2)</f>
        <v>0</v>
      </c>
      <c r="AT94" s="68">
        <f>ROUND(SUM(AV94:AW94),2)</f>
        <v>0</v>
      </c>
      <c r="AU94" s="69">
        <f>ROUND(AU95,5)</f>
        <v>561.74019999999996</v>
      </c>
      <c r="AV94" s="68">
        <f>ROUND(AZ94*L29,2)</f>
        <v>0</v>
      </c>
      <c r="AW94" s="68">
        <f>ROUND(BA94*L30,2)</f>
        <v>0</v>
      </c>
      <c r="AX94" s="68">
        <f>ROUND(BB94*L29,2)</f>
        <v>0</v>
      </c>
      <c r="AY94" s="68">
        <f>ROUND(BC94*L30,2)</f>
        <v>0</v>
      </c>
      <c r="AZ94" s="68">
        <f>ROUND(AZ95,2)</f>
        <v>0</v>
      </c>
      <c r="BA94" s="68">
        <f>ROUND(BA95,2)</f>
        <v>0</v>
      </c>
      <c r="BB94" s="68">
        <f>ROUND(BB95,2)</f>
        <v>0</v>
      </c>
      <c r="BC94" s="68">
        <f>ROUND(BC95,2)</f>
        <v>0</v>
      </c>
      <c r="BD94" s="70">
        <f>ROUND(BD95,2)</f>
        <v>0</v>
      </c>
      <c r="BS94" s="71" t="s">
        <v>70</v>
      </c>
      <c r="BT94" s="71" t="s">
        <v>71</v>
      </c>
      <c r="BV94" s="71" t="s">
        <v>72</v>
      </c>
      <c r="BW94" s="71" t="s">
        <v>4</v>
      </c>
      <c r="BX94" s="71" t="s">
        <v>73</v>
      </c>
      <c r="CL94" s="71" t="s">
        <v>1</v>
      </c>
    </row>
    <row r="95" spans="1:90" s="7" customFormat="1" ht="24.75" customHeight="1">
      <c r="A95" s="72" t="s">
        <v>74</v>
      </c>
      <c r="B95" s="73"/>
      <c r="C95" s="74"/>
      <c r="D95" s="196" t="s">
        <v>11</v>
      </c>
      <c r="E95" s="196"/>
      <c r="F95" s="196"/>
      <c r="G95" s="196"/>
      <c r="H95" s="196"/>
      <c r="I95" s="75"/>
      <c r="J95" s="196" t="s">
        <v>13</v>
      </c>
      <c r="K95" s="196"/>
      <c r="L95" s="196"/>
      <c r="M95" s="196"/>
      <c r="N95" s="196"/>
      <c r="O95" s="196"/>
      <c r="P95" s="196"/>
      <c r="Q95" s="196"/>
      <c r="R95" s="196"/>
      <c r="S95" s="196"/>
      <c r="T95" s="196"/>
      <c r="U95" s="196"/>
      <c r="V95" s="196"/>
      <c r="W95" s="196"/>
      <c r="X95" s="196"/>
      <c r="Y95" s="196"/>
      <c r="Z95" s="196"/>
      <c r="AA95" s="196"/>
      <c r="AB95" s="196"/>
      <c r="AC95" s="196"/>
      <c r="AD95" s="196"/>
      <c r="AE95" s="196"/>
      <c r="AF95" s="196"/>
      <c r="AG95" s="194">
        <f>'14195-1 - Rekonštrukcia v...'!J30</f>
        <v>0</v>
      </c>
      <c r="AH95" s="195"/>
      <c r="AI95" s="195"/>
      <c r="AJ95" s="195"/>
      <c r="AK95" s="195"/>
      <c r="AL95" s="195"/>
      <c r="AM95" s="195"/>
      <c r="AN95" s="194">
        <f>SUM(AG95,AT95)</f>
        <v>0</v>
      </c>
      <c r="AO95" s="195"/>
      <c r="AP95" s="195"/>
      <c r="AQ95" s="76" t="s">
        <v>75</v>
      </c>
      <c r="AR95" s="73"/>
      <c r="AS95" s="77">
        <v>0</v>
      </c>
      <c r="AT95" s="78">
        <f>ROUND(SUM(AV95:AW95),2)</f>
        <v>0</v>
      </c>
      <c r="AU95" s="79">
        <f>'14195-1 - Rekonštrukcia v...'!P130</f>
        <v>561.74019638000004</v>
      </c>
      <c r="AV95" s="78">
        <f>'14195-1 - Rekonštrukcia v...'!J33</f>
        <v>0</v>
      </c>
      <c r="AW95" s="78">
        <f>'14195-1 - Rekonštrukcia v...'!J34</f>
        <v>0</v>
      </c>
      <c r="AX95" s="78">
        <f>'14195-1 - Rekonštrukcia v...'!J35</f>
        <v>0</v>
      </c>
      <c r="AY95" s="78">
        <f>'14195-1 - Rekonštrukcia v...'!J36</f>
        <v>0</v>
      </c>
      <c r="AZ95" s="78">
        <f>'14195-1 - Rekonštrukcia v...'!F33</f>
        <v>0</v>
      </c>
      <c r="BA95" s="78">
        <f>'14195-1 - Rekonštrukcia v...'!F34</f>
        <v>0</v>
      </c>
      <c r="BB95" s="78">
        <f>'14195-1 - Rekonštrukcia v...'!F35</f>
        <v>0</v>
      </c>
      <c r="BC95" s="78">
        <f>'14195-1 - Rekonštrukcia v...'!F36</f>
        <v>0</v>
      </c>
      <c r="BD95" s="80">
        <f>'14195-1 - Rekonštrukcia v...'!F37</f>
        <v>0</v>
      </c>
      <c r="BT95" s="81" t="s">
        <v>76</v>
      </c>
      <c r="BU95" s="81" t="s">
        <v>77</v>
      </c>
      <c r="BV95" s="81" t="s">
        <v>72</v>
      </c>
      <c r="BW95" s="81" t="s">
        <v>4</v>
      </c>
      <c r="BX95" s="81" t="s">
        <v>73</v>
      </c>
      <c r="CL95" s="81" t="s">
        <v>1</v>
      </c>
    </row>
    <row r="96" spans="1:90" s="2" customFormat="1" ht="30" customHeight="1">
      <c r="A96" s="26"/>
      <c r="B96" s="27"/>
      <c r="C96" s="26"/>
      <c r="D96" s="26"/>
      <c r="E96" s="26"/>
      <c r="F96" s="26"/>
      <c r="G96" s="26"/>
      <c r="H96" s="26"/>
      <c r="I96" s="26"/>
      <c r="J96" s="26"/>
      <c r="K96" s="26"/>
      <c r="L96" s="26"/>
      <c r="M96" s="26"/>
      <c r="N96" s="26"/>
      <c r="O96" s="26"/>
      <c r="P96" s="26"/>
      <c r="Q96" s="26"/>
      <c r="R96" s="26"/>
      <c r="S96" s="26"/>
      <c r="T96" s="26"/>
      <c r="U96" s="26"/>
      <c r="V96" s="26"/>
      <c r="W96" s="26"/>
      <c r="X96" s="26"/>
      <c r="Y96" s="26"/>
      <c r="Z96" s="26"/>
      <c r="AA96" s="26"/>
      <c r="AB96" s="26"/>
      <c r="AC96" s="26"/>
      <c r="AD96" s="26"/>
      <c r="AE96" s="26"/>
      <c r="AF96" s="26"/>
      <c r="AG96" s="26"/>
      <c r="AH96" s="26"/>
      <c r="AI96" s="26"/>
      <c r="AJ96" s="26"/>
      <c r="AK96" s="26"/>
      <c r="AL96" s="26"/>
      <c r="AM96" s="26"/>
      <c r="AN96" s="26"/>
      <c r="AO96" s="26"/>
      <c r="AP96" s="26"/>
      <c r="AQ96" s="26"/>
      <c r="AR96" s="27"/>
      <c r="AS96" s="26"/>
      <c r="AT96" s="26"/>
      <c r="AU96" s="26"/>
      <c r="AV96" s="26"/>
      <c r="AW96" s="26"/>
      <c r="AX96" s="26"/>
      <c r="AY96" s="26"/>
      <c r="AZ96" s="26"/>
      <c r="BA96" s="26"/>
      <c r="BB96" s="26"/>
      <c r="BC96" s="26"/>
      <c r="BD96" s="26"/>
      <c r="BE96" s="26"/>
    </row>
    <row r="97" spans="1:57" s="2" customFormat="1" ht="6.95" customHeight="1">
      <c r="A97" s="26"/>
      <c r="B97" s="41"/>
      <c r="C97" s="42"/>
      <c r="D97" s="42"/>
      <c r="E97" s="42"/>
      <c r="F97" s="42"/>
      <c r="G97" s="42"/>
      <c r="H97" s="42"/>
      <c r="I97" s="42"/>
      <c r="J97" s="42"/>
      <c r="K97" s="42"/>
      <c r="L97" s="42"/>
      <c r="M97" s="42"/>
      <c r="N97" s="42"/>
      <c r="O97" s="42"/>
      <c r="P97" s="42"/>
      <c r="Q97" s="42"/>
      <c r="R97" s="42"/>
      <c r="S97" s="42"/>
      <c r="T97" s="42"/>
      <c r="U97" s="42"/>
      <c r="V97" s="42"/>
      <c r="W97" s="42"/>
      <c r="X97" s="42"/>
      <c r="Y97" s="42"/>
      <c r="Z97" s="42"/>
      <c r="AA97" s="42"/>
      <c r="AB97" s="42"/>
      <c r="AC97" s="42"/>
      <c r="AD97" s="42"/>
      <c r="AE97" s="42"/>
      <c r="AF97" s="42"/>
      <c r="AG97" s="42"/>
      <c r="AH97" s="42"/>
      <c r="AI97" s="42"/>
      <c r="AJ97" s="42"/>
      <c r="AK97" s="42"/>
      <c r="AL97" s="42"/>
      <c r="AM97" s="42"/>
      <c r="AN97" s="42"/>
      <c r="AO97" s="42"/>
      <c r="AP97" s="42"/>
      <c r="AQ97" s="42"/>
      <c r="AR97" s="27"/>
      <c r="AS97" s="26"/>
      <c r="AT97" s="26"/>
      <c r="AU97" s="26"/>
      <c r="AV97" s="26"/>
      <c r="AW97" s="26"/>
      <c r="AX97" s="26"/>
      <c r="AY97" s="26"/>
      <c r="AZ97" s="26"/>
      <c r="BA97" s="26"/>
      <c r="BB97" s="26"/>
      <c r="BC97" s="26"/>
      <c r="BD97" s="26"/>
      <c r="BE97" s="26"/>
    </row>
  </sheetData>
  <mergeCells count="40">
    <mergeCell ref="AR2:BE2"/>
    <mergeCell ref="C92:G92"/>
    <mergeCell ref="I92:AF92"/>
    <mergeCell ref="AG92:AM92"/>
    <mergeCell ref="AN92:AP92"/>
    <mergeCell ref="AN95:AP95"/>
    <mergeCell ref="AG95:AM95"/>
    <mergeCell ref="D95:H95"/>
    <mergeCell ref="J95:AF95"/>
    <mergeCell ref="AG94:AM94"/>
    <mergeCell ref="AN94:AP94"/>
    <mergeCell ref="L85:AO85"/>
    <mergeCell ref="AM87:AN87"/>
    <mergeCell ref="AM89:AP89"/>
    <mergeCell ref="AS89:AT91"/>
    <mergeCell ref="AM90:AP90"/>
    <mergeCell ref="W33:AE33"/>
    <mergeCell ref="AK33:AO33"/>
    <mergeCell ref="L33:P33"/>
    <mergeCell ref="X35:AB35"/>
    <mergeCell ref="AK35:AO35"/>
    <mergeCell ref="W31:AE31"/>
    <mergeCell ref="AK31:AO31"/>
    <mergeCell ref="L31:P31"/>
    <mergeCell ref="W32:AE32"/>
    <mergeCell ref="AK32:AO32"/>
    <mergeCell ref="L32:P32"/>
    <mergeCell ref="W29:AE29"/>
    <mergeCell ref="AK29:AO29"/>
    <mergeCell ref="L29:P29"/>
    <mergeCell ref="W30:AE30"/>
    <mergeCell ref="AK30:AO30"/>
    <mergeCell ref="L30:P30"/>
    <mergeCell ref="K5:AO5"/>
    <mergeCell ref="K6:AO6"/>
    <mergeCell ref="E23:AN23"/>
    <mergeCell ref="AK26:AO26"/>
    <mergeCell ref="L28:P28"/>
    <mergeCell ref="W28:AE28"/>
    <mergeCell ref="AK28:AO28"/>
  </mergeCells>
  <hyperlinks>
    <hyperlink ref="A95" location="'14195-1 - Rekonštrukcia v...'!C2" display="/"/>
  </hyperlink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M211"/>
  <sheetViews>
    <sheetView showGridLines="0" tabSelected="1" workbookViewId="0">
      <selection activeCell="E15" sqref="E15"/>
    </sheetView>
  </sheetViews>
  <sheetFormatPr defaultRowHeight="15"/>
  <cols>
    <col min="1" max="1" width="8.33203125" style="1" customWidth="1"/>
    <col min="2" max="2" width="1.6640625" style="1" customWidth="1"/>
    <col min="3" max="3" width="4.1640625" style="1" customWidth="1"/>
    <col min="4" max="4" width="4.33203125" style="1" customWidth="1"/>
    <col min="5" max="5" width="17.1640625" style="1" customWidth="1"/>
    <col min="6" max="6" width="50.83203125" style="1" customWidth="1"/>
    <col min="7" max="7" width="7" style="1" customWidth="1"/>
    <col min="8" max="8" width="11.5" style="1" customWidth="1"/>
    <col min="9" max="10" width="20.1640625" style="1" customWidth="1"/>
    <col min="11" max="11" width="20.1640625" style="1" hidden="1" customWidth="1"/>
    <col min="12" max="12" width="9.33203125" style="1" customWidth="1"/>
    <col min="13" max="13" width="10.83203125" style="1" hidden="1" customWidth="1"/>
    <col min="14" max="14" width="9.33203125" style="1" hidden="1"/>
    <col min="15" max="20" width="14.1640625" style="1" hidden="1" customWidth="1"/>
    <col min="21" max="21" width="16.33203125" style="1" hidden="1" customWidth="1"/>
    <col min="22" max="22" width="12.33203125" style="1" customWidth="1"/>
    <col min="23" max="23" width="16.33203125" style="1" customWidth="1"/>
    <col min="24" max="24" width="12.33203125" style="1" customWidth="1"/>
    <col min="25" max="25" width="15" style="1" customWidth="1"/>
    <col min="26" max="26" width="11" style="1" customWidth="1"/>
    <col min="27" max="27" width="15" style="1" customWidth="1"/>
    <col min="28" max="28" width="16.33203125" style="1" customWidth="1"/>
    <col min="29" max="29" width="11" style="1" customWidth="1"/>
    <col min="30" max="30" width="15" style="1" customWidth="1"/>
    <col min="31" max="31" width="16.33203125" style="1" customWidth="1"/>
    <col min="44" max="65" width="9.33203125" style="1" hidden="1"/>
  </cols>
  <sheetData>
    <row r="1" spans="1:46" ht="11.25">
      <c r="A1" s="82"/>
    </row>
    <row r="2" spans="1:46" s="1" customFormat="1" ht="36.950000000000003" customHeight="1">
      <c r="L2" s="199" t="s">
        <v>5</v>
      </c>
      <c r="M2" s="167"/>
      <c r="N2" s="167"/>
      <c r="O2" s="167"/>
      <c r="P2" s="167"/>
      <c r="Q2" s="167"/>
      <c r="R2" s="167"/>
      <c r="S2" s="167"/>
      <c r="T2" s="167"/>
      <c r="U2" s="167"/>
      <c r="V2" s="167"/>
      <c r="AT2" s="14" t="s">
        <v>4</v>
      </c>
    </row>
    <row r="3" spans="1:46" s="1" customFormat="1" ht="6.95" customHeight="1">
      <c r="B3" s="15"/>
      <c r="C3" s="16"/>
      <c r="D3" s="16"/>
      <c r="E3" s="16"/>
      <c r="F3" s="16"/>
      <c r="G3" s="16"/>
      <c r="H3" s="16"/>
      <c r="I3" s="16"/>
      <c r="J3" s="16"/>
      <c r="K3" s="16"/>
      <c r="L3" s="17"/>
      <c r="AT3" s="14" t="s">
        <v>71</v>
      </c>
    </row>
    <row r="4" spans="1:46" s="1" customFormat="1" ht="24.95" customHeight="1">
      <c r="B4" s="17"/>
      <c r="D4" s="18" t="s">
        <v>78</v>
      </c>
      <c r="L4" s="17"/>
      <c r="M4" s="83" t="s">
        <v>9</v>
      </c>
      <c r="AT4" s="14" t="s">
        <v>3</v>
      </c>
    </row>
    <row r="5" spans="1:46" s="1" customFormat="1" ht="6.95" customHeight="1">
      <c r="B5" s="17"/>
      <c r="L5" s="17"/>
    </row>
    <row r="6" spans="1:46" s="2" customFormat="1" ht="12" customHeight="1">
      <c r="A6" s="26"/>
      <c r="B6" s="27"/>
      <c r="C6" s="26"/>
      <c r="D6" s="23" t="s">
        <v>12</v>
      </c>
      <c r="E6" s="26"/>
      <c r="F6" s="26"/>
      <c r="G6" s="26"/>
      <c r="H6" s="26"/>
      <c r="I6" s="26"/>
      <c r="J6" s="26"/>
      <c r="K6" s="26"/>
      <c r="L6" s="36"/>
      <c r="S6" s="26"/>
      <c r="T6" s="26"/>
      <c r="U6" s="26"/>
      <c r="V6" s="26"/>
      <c r="W6" s="26"/>
      <c r="X6" s="26"/>
      <c r="Y6" s="26"/>
      <c r="Z6" s="26"/>
      <c r="AA6" s="26"/>
      <c r="AB6" s="26"/>
      <c r="AC6" s="26"/>
      <c r="AD6" s="26"/>
      <c r="AE6" s="26"/>
    </row>
    <row r="7" spans="1:46" s="2" customFormat="1" ht="16.5" customHeight="1">
      <c r="A7" s="26"/>
      <c r="B7" s="27"/>
      <c r="C7" s="26"/>
      <c r="D7" s="26"/>
      <c r="E7" s="180" t="s">
        <v>13</v>
      </c>
      <c r="F7" s="200"/>
      <c r="G7" s="200"/>
      <c r="H7" s="200"/>
      <c r="I7" s="26"/>
      <c r="J7" s="26"/>
      <c r="K7" s="26"/>
      <c r="L7" s="36"/>
      <c r="S7" s="26"/>
      <c r="T7" s="26"/>
      <c r="U7" s="26"/>
      <c r="V7" s="26"/>
      <c r="W7" s="26"/>
      <c r="X7" s="26"/>
      <c r="Y7" s="26"/>
      <c r="Z7" s="26"/>
      <c r="AA7" s="26"/>
      <c r="AB7" s="26"/>
      <c r="AC7" s="26"/>
      <c r="AD7" s="26"/>
      <c r="AE7" s="26"/>
    </row>
    <row r="8" spans="1:46" s="2" customFormat="1" ht="11.25">
      <c r="A8" s="26"/>
      <c r="B8" s="27"/>
      <c r="C8" s="26"/>
      <c r="D8" s="26"/>
      <c r="E8" s="26"/>
      <c r="F8" s="26"/>
      <c r="G8" s="26"/>
      <c r="H8" s="26"/>
      <c r="I8" s="26"/>
      <c r="J8" s="26"/>
      <c r="K8" s="26"/>
      <c r="L8" s="36"/>
      <c r="S8" s="26"/>
      <c r="T8" s="26"/>
      <c r="U8" s="26"/>
      <c r="V8" s="26"/>
      <c r="W8" s="26"/>
      <c r="X8" s="26"/>
      <c r="Y8" s="26"/>
      <c r="Z8" s="26"/>
      <c r="AA8" s="26"/>
      <c r="AB8" s="26"/>
      <c r="AC8" s="26"/>
      <c r="AD8" s="26"/>
      <c r="AE8" s="26"/>
    </row>
    <row r="9" spans="1:46" s="2" customFormat="1" ht="12" customHeight="1">
      <c r="A9" s="26"/>
      <c r="B9" s="27"/>
      <c r="C9" s="26"/>
      <c r="D9" s="23" t="s">
        <v>14</v>
      </c>
      <c r="E9" s="26"/>
      <c r="F9" s="21" t="s">
        <v>1</v>
      </c>
      <c r="G9" s="26"/>
      <c r="H9" s="26"/>
      <c r="I9" s="23" t="s">
        <v>15</v>
      </c>
      <c r="J9" s="21" t="s">
        <v>1</v>
      </c>
      <c r="K9" s="26"/>
      <c r="L9" s="36"/>
      <c r="S9" s="26"/>
      <c r="T9" s="26"/>
      <c r="U9" s="26"/>
      <c r="V9" s="26"/>
      <c r="W9" s="26"/>
      <c r="X9" s="26"/>
      <c r="Y9" s="26"/>
      <c r="Z9" s="26"/>
      <c r="AA9" s="26"/>
      <c r="AB9" s="26"/>
      <c r="AC9" s="26"/>
      <c r="AD9" s="26"/>
      <c r="AE9" s="26"/>
    </row>
    <row r="10" spans="1:46" s="2" customFormat="1" ht="12" customHeight="1">
      <c r="A10" s="26"/>
      <c r="B10" s="27"/>
      <c r="C10" s="26"/>
      <c r="D10" s="23" t="s">
        <v>16</v>
      </c>
      <c r="E10" s="26"/>
      <c r="F10" s="21" t="s">
        <v>17</v>
      </c>
      <c r="G10" s="26"/>
      <c r="H10" s="26"/>
      <c r="I10" s="23" t="s">
        <v>18</v>
      </c>
      <c r="J10" s="49" t="str">
        <f>'Rekapitulácia stavby'!AN8</f>
        <v>30. 4. 2020</v>
      </c>
      <c r="K10" s="26"/>
      <c r="L10" s="36"/>
      <c r="S10" s="26"/>
      <c r="T10" s="26"/>
      <c r="U10" s="26"/>
      <c r="V10" s="26"/>
      <c r="W10" s="26"/>
      <c r="X10" s="26"/>
      <c r="Y10" s="26"/>
      <c r="Z10" s="26"/>
      <c r="AA10" s="26"/>
      <c r="AB10" s="26"/>
      <c r="AC10" s="26"/>
      <c r="AD10" s="26"/>
      <c r="AE10" s="26"/>
    </row>
    <row r="11" spans="1:46" s="2" customFormat="1" ht="10.9" customHeight="1">
      <c r="A11" s="26"/>
      <c r="B11" s="27"/>
      <c r="C11" s="26"/>
      <c r="D11" s="26"/>
      <c r="E11" s="26"/>
      <c r="F11" s="26"/>
      <c r="G11" s="26"/>
      <c r="H11" s="26"/>
      <c r="I11" s="26"/>
      <c r="J11" s="26"/>
      <c r="K11" s="26"/>
      <c r="L11" s="36"/>
      <c r="S11" s="26"/>
      <c r="T11" s="26"/>
      <c r="U11" s="26"/>
      <c r="V11" s="26"/>
      <c r="W11" s="26"/>
      <c r="X11" s="26"/>
      <c r="Y11" s="26"/>
      <c r="Z11" s="26"/>
      <c r="AA11" s="26"/>
      <c r="AB11" s="26"/>
      <c r="AC11" s="26"/>
      <c r="AD11" s="26"/>
      <c r="AE11" s="26"/>
    </row>
    <row r="12" spans="1:46" s="2" customFormat="1" ht="12" customHeight="1">
      <c r="A12" s="26"/>
      <c r="B12" s="27"/>
      <c r="C12" s="26"/>
      <c r="D12" s="23" t="s">
        <v>20</v>
      </c>
      <c r="E12" s="26"/>
      <c r="F12" s="26"/>
      <c r="G12" s="26"/>
      <c r="H12" s="26"/>
      <c r="I12" s="23" t="s">
        <v>21</v>
      </c>
      <c r="J12" s="21" t="s">
        <v>1</v>
      </c>
      <c r="K12" s="26"/>
      <c r="L12" s="36"/>
      <c r="S12" s="26"/>
      <c r="T12" s="26"/>
      <c r="U12" s="26"/>
      <c r="V12" s="26"/>
      <c r="W12" s="26"/>
      <c r="X12" s="26"/>
      <c r="Y12" s="26"/>
      <c r="Z12" s="26"/>
      <c r="AA12" s="26"/>
      <c r="AB12" s="26"/>
      <c r="AC12" s="26"/>
      <c r="AD12" s="26"/>
      <c r="AE12" s="26"/>
    </row>
    <row r="13" spans="1:46" s="2" customFormat="1" ht="18" customHeight="1">
      <c r="A13" s="26"/>
      <c r="B13" s="27"/>
      <c r="C13" s="26"/>
      <c r="D13" s="26"/>
      <c r="E13" s="21" t="s">
        <v>22</v>
      </c>
      <c r="F13" s="26"/>
      <c r="G13" s="26"/>
      <c r="H13" s="26"/>
      <c r="I13" s="23" t="s">
        <v>23</v>
      </c>
      <c r="J13" s="21" t="s">
        <v>1</v>
      </c>
      <c r="K13" s="26"/>
      <c r="L13" s="36"/>
      <c r="S13" s="26"/>
      <c r="T13" s="26"/>
      <c r="U13" s="26"/>
      <c r="V13" s="26"/>
      <c r="W13" s="26"/>
      <c r="X13" s="26"/>
      <c r="Y13" s="26"/>
      <c r="Z13" s="26"/>
      <c r="AA13" s="26"/>
      <c r="AB13" s="26"/>
      <c r="AC13" s="26"/>
      <c r="AD13" s="26"/>
      <c r="AE13" s="26"/>
    </row>
    <row r="14" spans="1:46" s="2" customFormat="1" ht="6.95" customHeight="1">
      <c r="A14" s="26"/>
      <c r="B14" s="27"/>
      <c r="C14" s="26"/>
      <c r="D14" s="26"/>
      <c r="E14" s="26"/>
      <c r="F14" s="26"/>
      <c r="G14" s="26"/>
      <c r="H14" s="26"/>
      <c r="I14" s="26"/>
      <c r="J14" s="26"/>
      <c r="K14" s="26"/>
      <c r="L14" s="36"/>
      <c r="S14" s="26"/>
      <c r="T14" s="26"/>
      <c r="U14" s="26"/>
      <c r="V14" s="26"/>
      <c r="W14" s="26"/>
      <c r="X14" s="26"/>
      <c r="Y14" s="26"/>
      <c r="Z14" s="26"/>
      <c r="AA14" s="26"/>
      <c r="AB14" s="26"/>
      <c r="AC14" s="26"/>
      <c r="AD14" s="26"/>
      <c r="AE14" s="26"/>
    </row>
    <row r="15" spans="1:46" s="2" customFormat="1" ht="12" customHeight="1">
      <c r="A15" s="26"/>
      <c r="B15" s="27"/>
      <c r="C15" s="26"/>
      <c r="D15" s="23" t="s">
        <v>24</v>
      </c>
      <c r="E15" s="26"/>
      <c r="F15" s="26"/>
      <c r="G15" s="26"/>
      <c r="H15" s="26"/>
      <c r="I15" s="23" t="s">
        <v>21</v>
      </c>
      <c r="J15" s="21" t="str">
        <f>'Rekapitulácia stavby'!AN13</f>
        <v/>
      </c>
      <c r="K15" s="26"/>
      <c r="L15" s="36"/>
      <c r="S15" s="26"/>
      <c r="T15" s="26"/>
      <c r="U15" s="26"/>
      <c r="V15" s="26"/>
      <c r="W15" s="26"/>
      <c r="X15" s="26"/>
      <c r="Y15" s="26"/>
      <c r="Z15" s="26"/>
      <c r="AA15" s="26"/>
      <c r="AB15" s="26"/>
      <c r="AC15" s="26"/>
      <c r="AD15" s="26"/>
      <c r="AE15" s="26"/>
    </row>
    <row r="16" spans="1:46" s="2" customFormat="1" ht="18" customHeight="1">
      <c r="A16" s="26"/>
      <c r="B16" s="27"/>
      <c r="C16" s="26"/>
      <c r="D16" s="26"/>
      <c r="E16" s="166" t="str">
        <f>'Rekapitulácia stavby'!E14</f>
        <v xml:space="preserve"> </v>
      </c>
      <c r="F16" s="166"/>
      <c r="G16" s="166"/>
      <c r="H16" s="166"/>
      <c r="I16" s="23" t="s">
        <v>23</v>
      </c>
      <c r="J16" s="21" t="str">
        <f>'Rekapitulácia stavby'!AN14</f>
        <v/>
      </c>
      <c r="K16" s="26"/>
      <c r="L16" s="36"/>
      <c r="S16" s="26"/>
      <c r="T16" s="26"/>
      <c r="U16" s="26"/>
      <c r="V16" s="26"/>
      <c r="W16" s="26"/>
      <c r="X16" s="26"/>
      <c r="Y16" s="26"/>
      <c r="Z16" s="26"/>
      <c r="AA16" s="26"/>
      <c r="AB16" s="26"/>
      <c r="AC16" s="26"/>
      <c r="AD16" s="26"/>
      <c r="AE16" s="26"/>
    </row>
    <row r="17" spans="1:31" s="2" customFormat="1" ht="6.95" customHeight="1">
      <c r="A17" s="26"/>
      <c r="B17" s="27"/>
      <c r="C17" s="26"/>
      <c r="D17" s="26"/>
      <c r="E17" s="26"/>
      <c r="F17" s="26"/>
      <c r="G17" s="26"/>
      <c r="H17" s="26"/>
      <c r="I17" s="26"/>
      <c r="J17" s="26"/>
      <c r="K17" s="26"/>
      <c r="L17" s="36"/>
      <c r="S17" s="26"/>
      <c r="T17" s="26"/>
      <c r="U17" s="26"/>
      <c r="V17" s="26"/>
      <c r="W17" s="26"/>
      <c r="X17" s="26"/>
      <c r="Y17" s="26"/>
      <c r="Z17" s="26"/>
      <c r="AA17" s="26"/>
      <c r="AB17" s="26"/>
      <c r="AC17" s="26"/>
      <c r="AD17" s="26"/>
      <c r="AE17" s="26"/>
    </row>
    <row r="18" spans="1:31" s="2" customFormat="1" ht="12" customHeight="1">
      <c r="A18" s="26"/>
      <c r="B18" s="27"/>
      <c r="C18" s="26"/>
      <c r="D18" s="23" t="s">
        <v>26</v>
      </c>
      <c r="E18" s="26"/>
      <c r="F18" s="26"/>
      <c r="G18" s="26"/>
      <c r="H18" s="26"/>
      <c r="I18" s="23" t="s">
        <v>21</v>
      </c>
      <c r="J18" s="21" t="str">
        <f>IF('Rekapitulácia stavby'!AN16="","",'Rekapitulácia stavby'!AN16)</f>
        <v/>
      </c>
      <c r="K18" s="26"/>
      <c r="L18" s="36"/>
      <c r="S18" s="26"/>
      <c r="T18" s="26"/>
      <c r="U18" s="26"/>
      <c r="V18" s="26"/>
      <c r="W18" s="26"/>
      <c r="X18" s="26"/>
      <c r="Y18" s="26"/>
      <c r="Z18" s="26"/>
      <c r="AA18" s="26"/>
      <c r="AB18" s="26"/>
      <c r="AC18" s="26"/>
      <c r="AD18" s="26"/>
      <c r="AE18" s="26"/>
    </row>
    <row r="19" spans="1:31" s="2" customFormat="1" ht="18" customHeight="1">
      <c r="A19" s="26"/>
      <c r="B19" s="27"/>
      <c r="C19" s="26"/>
      <c r="D19" s="26"/>
      <c r="E19" s="21" t="str">
        <f>IF('Rekapitulácia stavby'!E17="","",'Rekapitulácia stavby'!E17)</f>
        <v xml:space="preserve"> </v>
      </c>
      <c r="F19" s="26"/>
      <c r="G19" s="26"/>
      <c r="H19" s="26"/>
      <c r="I19" s="23" t="s">
        <v>23</v>
      </c>
      <c r="J19" s="21" t="str">
        <f>IF('Rekapitulácia stavby'!AN17="","",'Rekapitulácia stavby'!AN17)</f>
        <v/>
      </c>
      <c r="K19" s="26"/>
      <c r="L19" s="36"/>
      <c r="S19" s="26"/>
      <c r="T19" s="26"/>
      <c r="U19" s="26"/>
      <c r="V19" s="26"/>
      <c r="W19" s="26"/>
      <c r="X19" s="26"/>
      <c r="Y19" s="26"/>
      <c r="Z19" s="26"/>
      <c r="AA19" s="26"/>
      <c r="AB19" s="26"/>
      <c r="AC19" s="26"/>
      <c r="AD19" s="26"/>
      <c r="AE19" s="26"/>
    </row>
    <row r="20" spans="1:31" s="2" customFormat="1" ht="6.95" customHeight="1">
      <c r="A20" s="26"/>
      <c r="B20" s="27"/>
      <c r="C20" s="26"/>
      <c r="D20" s="26"/>
      <c r="E20" s="26"/>
      <c r="F20" s="26"/>
      <c r="G20" s="26"/>
      <c r="H20" s="26"/>
      <c r="I20" s="26"/>
      <c r="J20" s="26"/>
      <c r="K20" s="26"/>
      <c r="L20" s="36"/>
      <c r="S20" s="26"/>
      <c r="T20" s="26"/>
      <c r="U20" s="26"/>
      <c r="V20" s="26"/>
      <c r="W20" s="26"/>
      <c r="X20" s="26"/>
      <c r="Y20" s="26"/>
      <c r="Z20" s="26"/>
      <c r="AA20" s="26"/>
      <c r="AB20" s="26"/>
      <c r="AC20" s="26"/>
      <c r="AD20" s="26"/>
      <c r="AE20" s="26"/>
    </row>
    <row r="21" spans="1:31" s="2" customFormat="1" ht="12" customHeight="1">
      <c r="A21" s="26"/>
      <c r="B21" s="27"/>
      <c r="C21" s="26"/>
      <c r="D21" s="23" t="s">
        <v>29</v>
      </c>
      <c r="E21" s="26"/>
      <c r="F21" s="26"/>
      <c r="G21" s="26"/>
      <c r="H21" s="26"/>
      <c r="I21" s="23" t="s">
        <v>21</v>
      </c>
      <c r="J21" s="21" t="str">
        <f>IF('Rekapitulácia stavby'!AN19="","",'Rekapitulácia stavby'!AN19)</f>
        <v/>
      </c>
      <c r="K21" s="26"/>
      <c r="L21" s="36"/>
      <c r="S21" s="26"/>
      <c r="T21" s="26"/>
      <c r="U21" s="26"/>
      <c r="V21" s="26"/>
      <c r="W21" s="26"/>
      <c r="X21" s="26"/>
      <c r="Y21" s="26"/>
      <c r="Z21" s="26"/>
      <c r="AA21" s="26"/>
      <c r="AB21" s="26"/>
      <c r="AC21" s="26"/>
      <c r="AD21" s="26"/>
      <c r="AE21" s="26"/>
    </row>
    <row r="22" spans="1:31" s="2" customFormat="1" ht="18" customHeight="1">
      <c r="A22" s="26"/>
      <c r="B22" s="27"/>
      <c r="C22" s="26"/>
      <c r="D22" s="26"/>
      <c r="E22" s="21" t="str">
        <f>IF('Rekapitulácia stavby'!E20="","",'Rekapitulácia stavby'!E20)</f>
        <v xml:space="preserve"> </v>
      </c>
      <c r="F22" s="26"/>
      <c r="G22" s="26"/>
      <c r="H22" s="26"/>
      <c r="I22" s="23" t="s">
        <v>23</v>
      </c>
      <c r="J22" s="21" t="str">
        <f>IF('Rekapitulácia stavby'!AN20="","",'Rekapitulácia stavby'!AN20)</f>
        <v/>
      </c>
      <c r="K22" s="26"/>
      <c r="L22" s="36"/>
      <c r="S22" s="26"/>
      <c r="T22" s="26"/>
      <c r="U22" s="26"/>
      <c r="V22" s="26"/>
      <c r="W22" s="26"/>
      <c r="X22" s="26"/>
      <c r="Y22" s="26"/>
      <c r="Z22" s="26"/>
      <c r="AA22" s="26"/>
      <c r="AB22" s="26"/>
      <c r="AC22" s="26"/>
      <c r="AD22" s="26"/>
      <c r="AE22" s="26"/>
    </row>
    <row r="23" spans="1:31" s="2" customFormat="1" ht="6.95" customHeight="1">
      <c r="A23" s="26"/>
      <c r="B23" s="27"/>
      <c r="C23" s="26"/>
      <c r="D23" s="26"/>
      <c r="E23" s="26"/>
      <c r="F23" s="26"/>
      <c r="G23" s="26"/>
      <c r="H23" s="26"/>
      <c r="I23" s="26"/>
      <c r="J23" s="26"/>
      <c r="K23" s="26"/>
      <c r="L23" s="36"/>
      <c r="S23" s="26"/>
      <c r="T23" s="26"/>
      <c r="U23" s="26"/>
      <c r="V23" s="26"/>
      <c r="W23" s="26"/>
      <c r="X23" s="26"/>
      <c r="Y23" s="26"/>
      <c r="Z23" s="26"/>
      <c r="AA23" s="26"/>
      <c r="AB23" s="26"/>
      <c r="AC23" s="26"/>
      <c r="AD23" s="26"/>
      <c r="AE23" s="26"/>
    </row>
    <row r="24" spans="1:31" s="2" customFormat="1" ht="12" customHeight="1">
      <c r="A24" s="26"/>
      <c r="B24" s="27"/>
      <c r="C24" s="26"/>
      <c r="D24" s="23" t="s">
        <v>30</v>
      </c>
      <c r="E24" s="26"/>
      <c r="F24" s="26"/>
      <c r="G24" s="26"/>
      <c r="H24" s="26"/>
      <c r="I24" s="26"/>
      <c r="J24" s="26"/>
      <c r="K24" s="26"/>
      <c r="L24" s="36"/>
      <c r="S24" s="26"/>
      <c r="T24" s="26"/>
      <c r="U24" s="26"/>
      <c r="V24" s="26"/>
      <c r="W24" s="26"/>
      <c r="X24" s="26"/>
      <c r="Y24" s="26"/>
      <c r="Z24" s="26"/>
      <c r="AA24" s="26"/>
      <c r="AB24" s="26"/>
      <c r="AC24" s="26"/>
      <c r="AD24" s="26"/>
      <c r="AE24" s="26"/>
    </row>
    <row r="25" spans="1:31" s="8" customFormat="1" ht="16.5" customHeight="1">
      <c r="A25" s="84"/>
      <c r="B25" s="85"/>
      <c r="C25" s="84"/>
      <c r="D25" s="84"/>
      <c r="E25" s="169" t="s">
        <v>1</v>
      </c>
      <c r="F25" s="169"/>
      <c r="G25" s="169"/>
      <c r="H25" s="169"/>
      <c r="I25" s="84"/>
      <c r="J25" s="84"/>
      <c r="K25" s="84"/>
      <c r="L25" s="86"/>
      <c r="S25" s="84"/>
      <c r="T25" s="84"/>
      <c r="U25" s="84"/>
      <c r="V25" s="84"/>
      <c r="W25" s="84"/>
      <c r="X25" s="84"/>
      <c r="Y25" s="84"/>
      <c r="Z25" s="84"/>
      <c r="AA25" s="84"/>
      <c r="AB25" s="84"/>
      <c r="AC25" s="84"/>
      <c r="AD25" s="84"/>
      <c r="AE25" s="84"/>
    </row>
    <row r="26" spans="1:31" s="2" customFormat="1" ht="6.95" customHeight="1">
      <c r="A26" s="26"/>
      <c r="B26" s="27"/>
      <c r="C26" s="26"/>
      <c r="D26" s="26"/>
      <c r="E26" s="26"/>
      <c r="F26" s="26"/>
      <c r="G26" s="26"/>
      <c r="H26" s="26"/>
      <c r="I26" s="26"/>
      <c r="J26" s="26"/>
      <c r="K26" s="26"/>
      <c r="L26" s="36"/>
      <c r="S26" s="26"/>
      <c r="T26" s="26"/>
      <c r="U26" s="26"/>
      <c r="V26" s="26"/>
      <c r="W26" s="26"/>
      <c r="X26" s="26"/>
      <c r="Y26" s="26"/>
      <c r="Z26" s="26"/>
      <c r="AA26" s="26"/>
      <c r="AB26" s="26"/>
      <c r="AC26" s="26"/>
      <c r="AD26" s="26"/>
      <c r="AE26" s="26"/>
    </row>
    <row r="27" spans="1:31" s="2" customFormat="1" ht="6.95" customHeight="1">
      <c r="A27" s="26"/>
      <c r="B27" s="27"/>
      <c r="C27" s="26"/>
      <c r="D27" s="60"/>
      <c r="E27" s="60"/>
      <c r="F27" s="60"/>
      <c r="G27" s="60"/>
      <c r="H27" s="60"/>
      <c r="I27" s="60"/>
      <c r="J27" s="60"/>
      <c r="K27" s="60"/>
      <c r="L27" s="36"/>
      <c r="S27" s="26"/>
      <c r="T27" s="26"/>
      <c r="U27" s="26"/>
      <c r="V27" s="26"/>
      <c r="W27" s="26"/>
      <c r="X27" s="26"/>
      <c r="Y27" s="26"/>
      <c r="Z27" s="26"/>
      <c r="AA27" s="26"/>
      <c r="AB27" s="26"/>
      <c r="AC27" s="26"/>
      <c r="AD27" s="26"/>
      <c r="AE27" s="26"/>
    </row>
    <row r="28" spans="1:31" s="2" customFormat="1" ht="14.45" customHeight="1">
      <c r="A28" s="26"/>
      <c r="B28" s="27"/>
      <c r="C28" s="26"/>
      <c r="D28" s="21" t="s">
        <v>79</v>
      </c>
      <c r="E28" s="26"/>
      <c r="F28" s="26"/>
      <c r="G28" s="26"/>
      <c r="H28" s="26"/>
      <c r="I28" s="26"/>
      <c r="J28" s="87">
        <f>J94</f>
        <v>0</v>
      </c>
      <c r="K28" s="26"/>
      <c r="L28" s="3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</row>
    <row r="29" spans="1:31" s="2" customFormat="1" ht="14.45" customHeight="1">
      <c r="A29" s="26"/>
      <c r="B29" s="27"/>
      <c r="C29" s="26"/>
      <c r="D29" s="88" t="s">
        <v>80</v>
      </c>
      <c r="E29" s="26"/>
      <c r="F29" s="26"/>
      <c r="G29" s="26"/>
      <c r="H29" s="26"/>
      <c r="I29" s="26"/>
      <c r="J29" s="87">
        <f>J111</f>
        <v>0</v>
      </c>
      <c r="K29" s="26"/>
      <c r="L29" s="36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</row>
    <row r="30" spans="1:31" s="2" customFormat="1" ht="25.35" customHeight="1">
      <c r="A30" s="26"/>
      <c r="B30" s="27"/>
      <c r="C30" s="26"/>
      <c r="D30" s="89" t="s">
        <v>31</v>
      </c>
      <c r="E30" s="26"/>
      <c r="F30" s="26"/>
      <c r="G30" s="26"/>
      <c r="H30" s="26"/>
      <c r="I30" s="26"/>
      <c r="J30" s="65">
        <f>ROUND(J28 + J29, 2)</f>
        <v>0</v>
      </c>
      <c r="K30" s="26"/>
      <c r="L30" s="3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</row>
    <row r="31" spans="1:31" s="2" customFormat="1" ht="6.95" customHeight="1">
      <c r="A31" s="26"/>
      <c r="B31" s="27"/>
      <c r="C31" s="26"/>
      <c r="D31" s="60"/>
      <c r="E31" s="60"/>
      <c r="F31" s="60"/>
      <c r="G31" s="60"/>
      <c r="H31" s="60"/>
      <c r="I31" s="60"/>
      <c r="J31" s="60"/>
      <c r="K31" s="60"/>
      <c r="L31" s="3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</row>
    <row r="32" spans="1:31" s="2" customFormat="1" ht="14.45" customHeight="1">
      <c r="A32" s="26"/>
      <c r="B32" s="27"/>
      <c r="C32" s="26"/>
      <c r="D32" s="26"/>
      <c r="E32" s="26"/>
      <c r="F32" s="30" t="s">
        <v>33</v>
      </c>
      <c r="G32" s="26"/>
      <c r="H32" s="26"/>
      <c r="I32" s="30" t="s">
        <v>32</v>
      </c>
      <c r="J32" s="30" t="s">
        <v>34</v>
      </c>
      <c r="K32" s="26"/>
      <c r="L32" s="36"/>
      <c r="S32" s="26"/>
      <c r="T32" s="26"/>
      <c r="U32" s="26"/>
      <c r="V32" s="26"/>
      <c r="W32" s="26"/>
      <c r="X32" s="26"/>
      <c r="Y32" s="26"/>
      <c r="Z32" s="26"/>
      <c r="AA32" s="26"/>
      <c r="AB32" s="26"/>
      <c r="AC32" s="26"/>
      <c r="AD32" s="26"/>
      <c r="AE32" s="26"/>
    </row>
    <row r="33" spans="1:31" s="2" customFormat="1" ht="14.45" customHeight="1">
      <c r="A33" s="26"/>
      <c r="B33" s="27"/>
      <c r="C33" s="26"/>
      <c r="D33" s="90" t="s">
        <v>35</v>
      </c>
      <c r="E33" s="23" t="s">
        <v>36</v>
      </c>
      <c r="F33" s="91">
        <f>ROUND((SUM(BE111:BE112) + SUM(BE130:BE210)),  2)</f>
        <v>0</v>
      </c>
      <c r="G33" s="26"/>
      <c r="H33" s="26"/>
      <c r="I33" s="92">
        <v>0.2</v>
      </c>
      <c r="J33" s="91">
        <f>ROUND(((SUM(BE111:BE112) + SUM(BE130:BE210))*I33),  2)</f>
        <v>0</v>
      </c>
      <c r="K33" s="26"/>
      <c r="L33" s="3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</row>
    <row r="34" spans="1:31" s="2" customFormat="1" ht="14.45" customHeight="1">
      <c r="A34" s="26"/>
      <c r="B34" s="27"/>
      <c r="C34" s="26"/>
      <c r="D34" s="26"/>
      <c r="E34" s="23" t="s">
        <v>37</v>
      </c>
      <c r="F34" s="91">
        <f>ROUND((SUM(BF111:BF112) + SUM(BF130:BF210)),  2)</f>
        <v>0</v>
      </c>
      <c r="G34" s="26"/>
      <c r="H34" s="26"/>
      <c r="I34" s="92">
        <v>0.2</v>
      </c>
      <c r="J34" s="91">
        <f>ROUND(((SUM(BF111:BF112) + SUM(BF130:BF210))*I34),  2)</f>
        <v>0</v>
      </c>
      <c r="K34" s="26"/>
      <c r="L34" s="36"/>
      <c r="S34" s="26"/>
      <c r="T34" s="26"/>
      <c r="U34" s="26"/>
      <c r="V34" s="26"/>
      <c r="W34" s="26"/>
      <c r="X34" s="26"/>
      <c r="Y34" s="26"/>
      <c r="Z34" s="26"/>
      <c r="AA34" s="26"/>
      <c r="AB34" s="26"/>
      <c r="AC34" s="26"/>
      <c r="AD34" s="26"/>
      <c r="AE34" s="26"/>
    </row>
    <row r="35" spans="1:31" s="2" customFormat="1" ht="14.45" hidden="1" customHeight="1">
      <c r="A35" s="26"/>
      <c r="B35" s="27"/>
      <c r="C35" s="26"/>
      <c r="D35" s="26"/>
      <c r="E35" s="23" t="s">
        <v>38</v>
      </c>
      <c r="F35" s="91">
        <f>ROUND((SUM(BG111:BG112) + SUM(BG130:BG210)),  2)</f>
        <v>0</v>
      </c>
      <c r="G35" s="26"/>
      <c r="H35" s="26"/>
      <c r="I35" s="92">
        <v>0.2</v>
      </c>
      <c r="J35" s="91">
        <f>0</f>
        <v>0</v>
      </c>
      <c r="K35" s="26"/>
      <c r="L35" s="3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</row>
    <row r="36" spans="1:31" s="2" customFormat="1" ht="14.45" hidden="1" customHeight="1">
      <c r="A36" s="26"/>
      <c r="B36" s="27"/>
      <c r="C36" s="26"/>
      <c r="D36" s="26"/>
      <c r="E36" s="23" t="s">
        <v>39</v>
      </c>
      <c r="F36" s="91">
        <f>ROUND((SUM(BH111:BH112) + SUM(BH130:BH210)),  2)</f>
        <v>0</v>
      </c>
      <c r="G36" s="26"/>
      <c r="H36" s="26"/>
      <c r="I36" s="92">
        <v>0.2</v>
      </c>
      <c r="J36" s="91">
        <f>0</f>
        <v>0</v>
      </c>
      <c r="K36" s="26"/>
      <c r="L36" s="36"/>
      <c r="S36" s="26"/>
      <c r="T36" s="26"/>
      <c r="U36" s="26"/>
      <c r="V36" s="26"/>
      <c r="W36" s="26"/>
      <c r="X36" s="26"/>
      <c r="Y36" s="26"/>
      <c r="Z36" s="26"/>
      <c r="AA36" s="26"/>
      <c r="AB36" s="26"/>
      <c r="AC36" s="26"/>
      <c r="AD36" s="26"/>
      <c r="AE36" s="26"/>
    </row>
    <row r="37" spans="1:31" s="2" customFormat="1" ht="14.45" hidden="1" customHeight="1">
      <c r="A37" s="26"/>
      <c r="B37" s="27"/>
      <c r="C37" s="26"/>
      <c r="D37" s="26"/>
      <c r="E37" s="23" t="s">
        <v>40</v>
      </c>
      <c r="F37" s="91">
        <f>ROUND((SUM(BI111:BI112) + SUM(BI130:BI210)),  2)</f>
        <v>0</v>
      </c>
      <c r="G37" s="26"/>
      <c r="H37" s="26"/>
      <c r="I37" s="92">
        <v>0</v>
      </c>
      <c r="J37" s="91">
        <f>0</f>
        <v>0</v>
      </c>
      <c r="K37" s="26"/>
      <c r="L37" s="36"/>
      <c r="S37" s="26"/>
      <c r="T37" s="26"/>
      <c r="U37" s="26"/>
      <c r="V37" s="26"/>
      <c r="W37" s="26"/>
      <c r="X37" s="26"/>
      <c r="Y37" s="26"/>
      <c r="Z37" s="26"/>
      <c r="AA37" s="26"/>
      <c r="AB37" s="26"/>
      <c r="AC37" s="26"/>
      <c r="AD37" s="26"/>
      <c r="AE37" s="26"/>
    </row>
    <row r="38" spans="1:31" s="2" customFormat="1" ht="6.95" customHeight="1">
      <c r="A38" s="26"/>
      <c r="B38" s="27"/>
      <c r="C38" s="26"/>
      <c r="D38" s="26"/>
      <c r="E38" s="26"/>
      <c r="F38" s="26"/>
      <c r="G38" s="26"/>
      <c r="H38" s="26"/>
      <c r="I38" s="26"/>
      <c r="J38" s="26"/>
      <c r="K38" s="26"/>
      <c r="L38" s="36"/>
      <c r="S38" s="26"/>
      <c r="T38" s="26"/>
      <c r="U38" s="26"/>
      <c r="V38" s="26"/>
      <c r="W38" s="26"/>
      <c r="X38" s="26"/>
      <c r="Y38" s="26"/>
      <c r="Z38" s="26"/>
      <c r="AA38" s="26"/>
      <c r="AB38" s="26"/>
      <c r="AC38" s="26"/>
      <c r="AD38" s="26"/>
      <c r="AE38" s="26"/>
    </row>
    <row r="39" spans="1:31" s="2" customFormat="1" ht="25.35" customHeight="1">
      <c r="A39" s="26"/>
      <c r="B39" s="27"/>
      <c r="C39" s="93"/>
      <c r="D39" s="94" t="s">
        <v>41</v>
      </c>
      <c r="E39" s="54"/>
      <c r="F39" s="54"/>
      <c r="G39" s="95" t="s">
        <v>42</v>
      </c>
      <c r="H39" s="96" t="s">
        <v>43</v>
      </c>
      <c r="I39" s="54"/>
      <c r="J39" s="97">
        <f>SUM(J30:J37)</f>
        <v>0</v>
      </c>
      <c r="K39" s="98"/>
      <c r="L39" s="36"/>
      <c r="S39" s="26"/>
      <c r="T39" s="26"/>
      <c r="U39" s="26"/>
      <c r="V39" s="26"/>
      <c r="W39" s="26"/>
      <c r="X39" s="26"/>
      <c r="Y39" s="26"/>
      <c r="Z39" s="26"/>
      <c r="AA39" s="26"/>
      <c r="AB39" s="26"/>
      <c r="AC39" s="26"/>
      <c r="AD39" s="26"/>
      <c r="AE39" s="26"/>
    </row>
    <row r="40" spans="1:31" s="2" customFormat="1" ht="14.45" customHeight="1">
      <c r="A40" s="26"/>
      <c r="B40" s="27"/>
      <c r="C40" s="26"/>
      <c r="D40" s="26"/>
      <c r="E40" s="26"/>
      <c r="F40" s="26"/>
      <c r="G40" s="26"/>
      <c r="H40" s="26"/>
      <c r="I40" s="26"/>
      <c r="J40" s="26"/>
      <c r="K40" s="26"/>
      <c r="L40" s="36"/>
      <c r="S40" s="26"/>
      <c r="T40" s="26"/>
      <c r="U40" s="26"/>
      <c r="V40" s="26"/>
      <c r="W40" s="26"/>
      <c r="X40" s="26"/>
      <c r="Y40" s="26"/>
      <c r="Z40" s="26"/>
      <c r="AA40" s="26"/>
      <c r="AB40" s="26"/>
      <c r="AC40" s="26"/>
      <c r="AD40" s="26"/>
      <c r="AE40" s="26"/>
    </row>
    <row r="41" spans="1:31" s="1" customFormat="1" ht="14.45" customHeight="1">
      <c r="B41" s="17"/>
      <c r="L41" s="17"/>
    </row>
    <row r="42" spans="1:31" s="1" customFormat="1" ht="14.45" customHeight="1">
      <c r="B42" s="17"/>
      <c r="L42" s="17"/>
    </row>
    <row r="43" spans="1:31" s="1" customFormat="1" ht="14.45" customHeight="1">
      <c r="B43" s="17"/>
      <c r="L43" s="17"/>
    </row>
    <row r="44" spans="1:31" s="1" customFormat="1" ht="14.45" customHeight="1">
      <c r="B44" s="17"/>
      <c r="L44" s="17"/>
    </row>
    <row r="45" spans="1:31" s="1" customFormat="1" ht="14.45" customHeight="1">
      <c r="B45" s="17"/>
      <c r="L45" s="17"/>
    </row>
    <row r="46" spans="1:31" s="1" customFormat="1" ht="14.45" customHeight="1">
      <c r="B46" s="17"/>
      <c r="L46" s="17"/>
    </row>
    <row r="47" spans="1:31" s="1" customFormat="1" ht="14.45" customHeight="1">
      <c r="B47" s="17"/>
      <c r="L47" s="17"/>
    </row>
    <row r="48" spans="1:31" s="1" customFormat="1" ht="14.45" customHeight="1">
      <c r="B48" s="17"/>
      <c r="L48" s="17"/>
    </row>
    <row r="49" spans="1:31" s="1" customFormat="1" ht="14.45" customHeight="1">
      <c r="B49" s="17"/>
      <c r="L49" s="17"/>
    </row>
    <row r="50" spans="1:31" s="2" customFormat="1" ht="14.45" customHeight="1">
      <c r="B50" s="36"/>
      <c r="D50" s="37" t="s">
        <v>44</v>
      </c>
      <c r="E50" s="38"/>
      <c r="F50" s="38"/>
      <c r="G50" s="37" t="s">
        <v>45</v>
      </c>
      <c r="H50" s="38"/>
      <c r="I50" s="38"/>
      <c r="J50" s="38"/>
      <c r="K50" s="38"/>
      <c r="L50" s="36"/>
    </row>
    <row r="51" spans="1:31" ht="11.25">
      <c r="B51" s="17"/>
      <c r="L51" s="17"/>
    </row>
    <row r="52" spans="1:31" ht="11.25">
      <c r="B52" s="17"/>
      <c r="L52" s="17"/>
    </row>
    <row r="53" spans="1:31" ht="11.25">
      <c r="B53" s="17"/>
      <c r="L53" s="17"/>
    </row>
    <row r="54" spans="1:31" ht="11.25">
      <c r="B54" s="17"/>
      <c r="L54" s="17"/>
    </row>
    <row r="55" spans="1:31" ht="11.25">
      <c r="B55" s="17"/>
      <c r="L55" s="17"/>
    </row>
    <row r="56" spans="1:31" ht="11.25">
      <c r="B56" s="17"/>
      <c r="L56" s="17"/>
    </row>
    <row r="57" spans="1:31" ht="11.25">
      <c r="B57" s="17"/>
      <c r="L57" s="17"/>
    </row>
    <row r="58" spans="1:31" ht="11.25">
      <c r="B58" s="17"/>
      <c r="L58" s="17"/>
    </row>
    <row r="59" spans="1:31" ht="11.25">
      <c r="B59" s="17"/>
      <c r="L59" s="17"/>
    </row>
    <row r="60" spans="1:31" ht="11.25">
      <c r="B60" s="17"/>
      <c r="L60" s="17"/>
    </row>
    <row r="61" spans="1:31" s="2" customFormat="1" ht="12.75">
      <c r="A61" s="26"/>
      <c r="B61" s="27"/>
      <c r="C61" s="26"/>
      <c r="D61" s="39" t="s">
        <v>46</v>
      </c>
      <c r="E61" s="29"/>
      <c r="F61" s="99" t="s">
        <v>47</v>
      </c>
      <c r="G61" s="39" t="s">
        <v>46</v>
      </c>
      <c r="H61" s="29"/>
      <c r="I61" s="29"/>
      <c r="J61" s="100" t="s">
        <v>47</v>
      </c>
      <c r="K61" s="29"/>
      <c r="L61" s="36"/>
      <c r="S61" s="26"/>
      <c r="T61" s="26"/>
      <c r="U61" s="26"/>
      <c r="V61" s="26"/>
      <c r="W61" s="26"/>
      <c r="X61" s="26"/>
      <c r="Y61" s="26"/>
      <c r="Z61" s="26"/>
      <c r="AA61" s="26"/>
      <c r="AB61" s="26"/>
      <c r="AC61" s="26"/>
      <c r="AD61" s="26"/>
      <c r="AE61" s="26"/>
    </row>
    <row r="62" spans="1:31" ht="11.25">
      <c r="B62" s="17"/>
      <c r="L62" s="17"/>
    </row>
    <row r="63" spans="1:31" ht="11.25">
      <c r="B63" s="17"/>
      <c r="L63" s="17"/>
    </row>
    <row r="64" spans="1:31" ht="11.25">
      <c r="B64" s="17"/>
      <c r="L64" s="17"/>
    </row>
    <row r="65" spans="1:31" s="2" customFormat="1" ht="12.75">
      <c r="A65" s="26"/>
      <c r="B65" s="27"/>
      <c r="C65" s="26"/>
      <c r="D65" s="37" t="s">
        <v>48</v>
      </c>
      <c r="E65" s="40"/>
      <c r="F65" s="40"/>
      <c r="G65" s="37" t="s">
        <v>49</v>
      </c>
      <c r="H65" s="40"/>
      <c r="I65" s="40"/>
      <c r="J65" s="40"/>
      <c r="K65" s="40"/>
      <c r="L65" s="36"/>
      <c r="S65" s="26"/>
      <c r="T65" s="26"/>
      <c r="U65" s="26"/>
      <c r="V65" s="26"/>
      <c r="W65" s="26"/>
      <c r="X65" s="26"/>
      <c r="Y65" s="26"/>
      <c r="Z65" s="26"/>
      <c r="AA65" s="26"/>
      <c r="AB65" s="26"/>
      <c r="AC65" s="26"/>
      <c r="AD65" s="26"/>
      <c r="AE65" s="26"/>
    </row>
    <row r="66" spans="1:31" ht="11.25">
      <c r="B66" s="17"/>
      <c r="L66" s="17"/>
    </row>
    <row r="67" spans="1:31" ht="11.25">
      <c r="B67" s="17"/>
      <c r="L67" s="17"/>
    </row>
    <row r="68" spans="1:31" ht="11.25">
      <c r="B68" s="17"/>
      <c r="L68" s="17"/>
    </row>
    <row r="69" spans="1:31" ht="11.25">
      <c r="B69" s="17"/>
      <c r="L69" s="17"/>
    </row>
    <row r="70" spans="1:31" ht="11.25">
      <c r="B70" s="17"/>
      <c r="L70" s="17"/>
    </row>
    <row r="71" spans="1:31" ht="11.25">
      <c r="B71" s="17"/>
      <c r="L71" s="17"/>
    </row>
    <row r="72" spans="1:31" ht="11.25">
      <c r="B72" s="17"/>
      <c r="L72" s="17"/>
    </row>
    <row r="73" spans="1:31" ht="11.25">
      <c r="B73" s="17"/>
      <c r="L73" s="17"/>
    </row>
    <row r="74" spans="1:31" ht="11.25">
      <c r="B74" s="17"/>
      <c r="L74" s="17"/>
    </row>
    <row r="75" spans="1:31" ht="11.25">
      <c r="B75" s="17"/>
      <c r="L75" s="17"/>
    </row>
    <row r="76" spans="1:31" s="2" customFormat="1" ht="12.75">
      <c r="A76" s="26"/>
      <c r="B76" s="27"/>
      <c r="C76" s="26"/>
      <c r="D76" s="39" t="s">
        <v>46</v>
      </c>
      <c r="E76" s="29"/>
      <c r="F76" s="99" t="s">
        <v>47</v>
      </c>
      <c r="G76" s="39" t="s">
        <v>46</v>
      </c>
      <c r="H76" s="29"/>
      <c r="I76" s="29"/>
      <c r="J76" s="100" t="s">
        <v>47</v>
      </c>
      <c r="K76" s="29"/>
      <c r="L76" s="36"/>
      <c r="S76" s="26"/>
      <c r="T76" s="26"/>
      <c r="U76" s="26"/>
      <c r="V76" s="26"/>
      <c r="W76" s="26"/>
      <c r="X76" s="26"/>
      <c r="Y76" s="26"/>
      <c r="Z76" s="26"/>
      <c r="AA76" s="26"/>
      <c r="AB76" s="26"/>
      <c r="AC76" s="26"/>
      <c r="AD76" s="26"/>
      <c r="AE76" s="26"/>
    </row>
    <row r="77" spans="1:31" s="2" customFormat="1" ht="14.45" customHeight="1">
      <c r="A77" s="26"/>
      <c r="B77" s="41"/>
      <c r="C77" s="42"/>
      <c r="D77" s="42"/>
      <c r="E77" s="42"/>
      <c r="F77" s="42"/>
      <c r="G77" s="42"/>
      <c r="H77" s="42"/>
      <c r="I77" s="42"/>
      <c r="J77" s="42"/>
      <c r="K77" s="42"/>
      <c r="L77" s="36"/>
      <c r="S77" s="26"/>
      <c r="T77" s="26"/>
      <c r="U77" s="26"/>
      <c r="V77" s="26"/>
      <c r="W77" s="26"/>
      <c r="X77" s="26"/>
      <c r="Y77" s="26"/>
      <c r="Z77" s="26"/>
      <c r="AA77" s="26"/>
      <c r="AB77" s="26"/>
      <c r="AC77" s="26"/>
      <c r="AD77" s="26"/>
      <c r="AE77" s="26"/>
    </row>
    <row r="81" spans="1:47" s="2" customFormat="1" ht="6.95" customHeight="1">
      <c r="A81" s="26"/>
      <c r="B81" s="43"/>
      <c r="C81" s="44"/>
      <c r="D81" s="44"/>
      <c r="E81" s="44"/>
      <c r="F81" s="44"/>
      <c r="G81" s="44"/>
      <c r="H81" s="44"/>
      <c r="I81" s="44"/>
      <c r="J81" s="44"/>
      <c r="K81" s="44"/>
      <c r="L81" s="36"/>
      <c r="S81" s="26"/>
      <c r="T81" s="26"/>
      <c r="U81" s="26"/>
      <c r="V81" s="26"/>
      <c r="W81" s="26"/>
      <c r="X81" s="26"/>
      <c r="Y81" s="26"/>
      <c r="Z81" s="26"/>
      <c r="AA81" s="26"/>
      <c r="AB81" s="26"/>
      <c r="AC81" s="26"/>
      <c r="AD81" s="26"/>
      <c r="AE81" s="26"/>
    </row>
    <row r="82" spans="1:47" s="2" customFormat="1" ht="24.95" customHeight="1">
      <c r="A82" s="26"/>
      <c r="B82" s="27"/>
      <c r="C82" s="18" t="s">
        <v>81</v>
      </c>
      <c r="D82" s="26"/>
      <c r="E82" s="26"/>
      <c r="F82" s="26"/>
      <c r="G82" s="26"/>
      <c r="H82" s="26"/>
      <c r="I82" s="26"/>
      <c r="J82" s="26"/>
      <c r="K82" s="26"/>
      <c r="L82" s="36"/>
      <c r="S82" s="26"/>
      <c r="T82" s="26"/>
      <c r="U82" s="26"/>
      <c r="V82" s="26"/>
      <c r="W82" s="26"/>
      <c r="X82" s="26"/>
      <c r="Y82" s="26"/>
      <c r="Z82" s="26"/>
      <c r="AA82" s="26"/>
      <c r="AB82" s="26"/>
      <c r="AC82" s="26"/>
      <c r="AD82" s="26"/>
      <c r="AE82" s="26"/>
    </row>
    <row r="83" spans="1:47" s="2" customFormat="1" ht="6.95" customHeight="1">
      <c r="A83" s="26"/>
      <c r="B83" s="27"/>
      <c r="C83" s="26"/>
      <c r="D83" s="26"/>
      <c r="E83" s="26"/>
      <c r="F83" s="26"/>
      <c r="G83" s="26"/>
      <c r="H83" s="26"/>
      <c r="I83" s="26"/>
      <c r="J83" s="26"/>
      <c r="K83" s="26"/>
      <c r="L83" s="36"/>
      <c r="S83" s="26"/>
      <c r="T83" s="26"/>
      <c r="U83" s="26"/>
      <c r="V83" s="26"/>
      <c r="W83" s="26"/>
      <c r="X83" s="26"/>
      <c r="Y83" s="26"/>
      <c r="Z83" s="26"/>
      <c r="AA83" s="26"/>
      <c r="AB83" s="26"/>
      <c r="AC83" s="26"/>
      <c r="AD83" s="26"/>
      <c r="AE83" s="26"/>
    </row>
    <row r="84" spans="1:47" s="2" customFormat="1" ht="12" customHeight="1">
      <c r="A84" s="26"/>
      <c r="B84" s="27"/>
      <c r="C84" s="23" t="s">
        <v>12</v>
      </c>
      <c r="D84" s="26"/>
      <c r="E84" s="26"/>
      <c r="F84" s="26"/>
      <c r="G84" s="26"/>
      <c r="H84" s="26"/>
      <c r="I84" s="26"/>
      <c r="J84" s="26"/>
      <c r="K84" s="26"/>
      <c r="L84" s="36"/>
      <c r="S84" s="26"/>
      <c r="T84" s="26"/>
      <c r="U84" s="26"/>
      <c r="V84" s="26"/>
      <c r="W84" s="26"/>
      <c r="X84" s="26"/>
      <c r="Y84" s="26"/>
      <c r="Z84" s="26"/>
      <c r="AA84" s="26"/>
      <c r="AB84" s="26"/>
      <c r="AC84" s="26"/>
      <c r="AD84" s="26"/>
      <c r="AE84" s="26"/>
    </row>
    <row r="85" spans="1:47" s="2" customFormat="1" ht="16.5" customHeight="1">
      <c r="A85" s="26"/>
      <c r="B85" s="27"/>
      <c r="C85" s="26"/>
      <c r="D85" s="26"/>
      <c r="E85" s="180" t="str">
        <f>E7</f>
        <v>Rekonštrukcia vonkajšieho areálu pre voľnočasové aktivity klientov</v>
      </c>
      <c r="F85" s="200"/>
      <c r="G85" s="200"/>
      <c r="H85" s="200"/>
      <c r="I85" s="26"/>
      <c r="J85" s="26"/>
      <c r="K85" s="26"/>
      <c r="L85" s="36"/>
      <c r="S85" s="26"/>
      <c r="T85" s="26"/>
      <c r="U85" s="26"/>
      <c r="V85" s="26"/>
      <c r="W85" s="26"/>
      <c r="X85" s="26"/>
      <c r="Y85" s="26"/>
      <c r="Z85" s="26"/>
      <c r="AA85" s="26"/>
      <c r="AB85" s="26"/>
      <c r="AC85" s="26"/>
      <c r="AD85" s="26"/>
      <c r="AE85" s="26"/>
    </row>
    <row r="86" spans="1:47" s="2" customFormat="1" ht="6.95" customHeight="1">
      <c r="A86" s="26"/>
      <c r="B86" s="27"/>
      <c r="C86" s="26"/>
      <c r="D86" s="26"/>
      <c r="E86" s="26"/>
      <c r="F86" s="26"/>
      <c r="G86" s="26"/>
      <c r="H86" s="26"/>
      <c r="I86" s="26"/>
      <c r="J86" s="26"/>
      <c r="K86" s="26"/>
      <c r="L86" s="36"/>
      <c r="S86" s="26"/>
      <c r="T86" s="26"/>
      <c r="U86" s="26"/>
      <c r="V86" s="26"/>
      <c r="W86" s="26"/>
      <c r="X86" s="26"/>
      <c r="Y86" s="26"/>
      <c r="Z86" s="26"/>
      <c r="AA86" s="26"/>
      <c r="AB86" s="26"/>
      <c r="AC86" s="26"/>
      <c r="AD86" s="26"/>
      <c r="AE86" s="26"/>
    </row>
    <row r="87" spans="1:47" s="2" customFormat="1" ht="12" customHeight="1">
      <c r="A87" s="26"/>
      <c r="B87" s="27"/>
      <c r="C87" s="23" t="s">
        <v>16</v>
      </c>
      <c r="D87" s="26"/>
      <c r="E87" s="26"/>
      <c r="F87" s="21" t="str">
        <f>F10</f>
        <v xml:space="preserve">Trebišov </v>
      </c>
      <c r="G87" s="26"/>
      <c r="H87" s="26"/>
      <c r="I87" s="23" t="s">
        <v>18</v>
      </c>
      <c r="J87" s="49" t="str">
        <f>IF(J10="","",J10)</f>
        <v>30. 4. 2020</v>
      </c>
      <c r="K87" s="26"/>
      <c r="L87" s="36"/>
      <c r="S87" s="26"/>
      <c r="T87" s="26"/>
      <c r="U87" s="26"/>
      <c r="V87" s="26"/>
      <c r="W87" s="26"/>
      <c r="X87" s="26"/>
      <c r="Y87" s="26"/>
      <c r="Z87" s="26"/>
      <c r="AA87" s="26"/>
      <c r="AB87" s="26"/>
      <c r="AC87" s="26"/>
      <c r="AD87" s="26"/>
      <c r="AE87" s="26"/>
    </row>
    <row r="88" spans="1:47" s="2" customFormat="1" ht="6.95" customHeight="1">
      <c r="A88" s="26"/>
      <c r="B88" s="27"/>
      <c r="C88" s="26"/>
      <c r="D88" s="26"/>
      <c r="E88" s="26"/>
      <c r="F88" s="26"/>
      <c r="G88" s="26"/>
      <c r="H88" s="26"/>
      <c r="I88" s="26"/>
      <c r="J88" s="26"/>
      <c r="K88" s="26"/>
      <c r="L88" s="36"/>
      <c r="S88" s="26"/>
      <c r="T88" s="26"/>
      <c r="U88" s="26"/>
      <c r="V88" s="26"/>
      <c r="W88" s="26"/>
      <c r="X88" s="26"/>
      <c r="Y88" s="26"/>
      <c r="Z88" s="26"/>
      <c r="AA88" s="26"/>
      <c r="AB88" s="26"/>
      <c r="AC88" s="26"/>
      <c r="AD88" s="26"/>
      <c r="AE88" s="26"/>
    </row>
    <row r="89" spans="1:47" s="2" customFormat="1" ht="15.2" customHeight="1">
      <c r="A89" s="26"/>
      <c r="B89" s="27"/>
      <c r="C89" s="23" t="s">
        <v>20</v>
      </c>
      <c r="D89" s="26"/>
      <c r="E89" s="26"/>
      <c r="F89" s="21" t="str">
        <f>E13</f>
        <v>LUMEN -  ŠZ, ZpS a DSS.</v>
      </c>
      <c r="G89" s="26"/>
      <c r="H89" s="26"/>
      <c r="I89" s="23" t="s">
        <v>26</v>
      </c>
      <c r="J89" s="24" t="str">
        <f>E19</f>
        <v xml:space="preserve"> </v>
      </c>
      <c r="K89" s="26"/>
      <c r="L89" s="36"/>
      <c r="S89" s="26"/>
      <c r="T89" s="26"/>
      <c r="U89" s="26"/>
      <c r="V89" s="26"/>
      <c r="W89" s="26"/>
      <c r="X89" s="26"/>
      <c r="Y89" s="26"/>
      <c r="Z89" s="26"/>
      <c r="AA89" s="26"/>
      <c r="AB89" s="26"/>
      <c r="AC89" s="26"/>
      <c r="AD89" s="26"/>
      <c r="AE89" s="26"/>
    </row>
    <row r="90" spans="1:47" s="2" customFormat="1" ht="15.2" customHeight="1">
      <c r="A90" s="26"/>
      <c r="B90" s="27"/>
      <c r="C90" s="23" t="s">
        <v>24</v>
      </c>
      <c r="D90" s="26"/>
      <c r="E90" s="26"/>
      <c r="F90" s="21" t="str">
        <f>IF(E16="","",E16)</f>
        <v xml:space="preserve"> </v>
      </c>
      <c r="G90" s="26"/>
      <c r="H90" s="26"/>
      <c r="I90" s="23" t="s">
        <v>29</v>
      </c>
      <c r="J90" s="24" t="str">
        <f>E22</f>
        <v xml:space="preserve"> </v>
      </c>
      <c r="K90" s="26"/>
      <c r="L90" s="36"/>
      <c r="S90" s="26"/>
      <c r="T90" s="26"/>
      <c r="U90" s="26"/>
      <c r="V90" s="26"/>
      <c r="W90" s="26"/>
      <c r="X90" s="26"/>
      <c r="Y90" s="26"/>
      <c r="Z90" s="26"/>
      <c r="AA90" s="26"/>
      <c r="AB90" s="26"/>
      <c r="AC90" s="26"/>
      <c r="AD90" s="26"/>
      <c r="AE90" s="26"/>
    </row>
    <row r="91" spans="1:47" s="2" customFormat="1" ht="10.35" customHeight="1">
      <c r="A91" s="26"/>
      <c r="B91" s="27"/>
      <c r="C91" s="26"/>
      <c r="D91" s="26"/>
      <c r="E91" s="26"/>
      <c r="F91" s="26"/>
      <c r="G91" s="26"/>
      <c r="H91" s="26"/>
      <c r="I91" s="26"/>
      <c r="J91" s="26"/>
      <c r="K91" s="26"/>
      <c r="L91" s="36"/>
      <c r="S91" s="26"/>
      <c r="T91" s="26"/>
      <c r="U91" s="26"/>
      <c r="V91" s="26"/>
      <c r="W91" s="26"/>
      <c r="X91" s="26"/>
      <c r="Y91" s="26"/>
      <c r="Z91" s="26"/>
      <c r="AA91" s="26"/>
      <c r="AB91" s="26"/>
      <c r="AC91" s="26"/>
      <c r="AD91" s="26"/>
      <c r="AE91" s="26"/>
    </row>
    <row r="92" spans="1:47" s="2" customFormat="1" ht="29.25" customHeight="1">
      <c r="A92" s="26"/>
      <c r="B92" s="27"/>
      <c r="C92" s="101" t="s">
        <v>82</v>
      </c>
      <c r="D92" s="93"/>
      <c r="E92" s="93"/>
      <c r="F92" s="93"/>
      <c r="G92" s="93"/>
      <c r="H92" s="93"/>
      <c r="I92" s="93"/>
      <c r="J92" s="102" t="s">
        <v>83</v>
      </c>
      <c r="K92" s="93"/>
      <c r="L92" s="36"/>
      <c r="S92" s="26"/>
      <c r="T92" s="26"/>
      <c r="U92" s="26"/>
      <c r="V92" s="26"/>
      <c r="W92" s="26"/>
      <c r="X92" s="26"/>
      <c r="Y92" s="26"/>
      <c r="Z92" s="26"/>
      <c r="AA92" s="26"/>
      <c r="AB92" s="26"/>
      <c r="AC92" s="26"/>
      <c r="AD92" s="26"/>
      <c r="AE92" s="26"/>
    </row>
    <row r="93" spans="1:47" s="2" customFormat="1" ht="10.35" customHeight="1">
      <c r="A93" s="26"/>
      <c r="B93" s="27"/>
      <c r="C93" s="26"/>
      <c r="D93" s="26"/>
      <c r="E93" s="26"/>
      <c r="F93" s="26"/>
      <c r="G93" s="26"/>
      <c r="H93" s="26"/>
      <c r="I93" s="26"/>
      <c r="J93" s="26"/>
      <c r="K93" s="26"/>
      <c r="L93" s="36"/>
      <c r="S93" s="26"/>
      <c r="T93" s="26"/>
      <c r="U93" s="26"/>
      <c r="V93" s="26"/>
      <c r="W93" s="26"/>
      <c r="X93" s="26"/>
      <c r="Y93" s="26"/>
      <c r="Z93" s="26"/>
      <c r="AA93" s="26"/>
      <c r="AB93" s="26"/>
      <c r="AC93" s="26"/>
      <c r="AD93" s="26"/>
      <c r="AE93" s="26"/>
    </row>
    <row r="94" spans="1:47" s="2" customFormat="1" ht="22.9" customHeight="1">
      <c r="A94" s="26"/>
      <c r="B94" s="27"/>
      <c r="C94" s="103" t="s">
        <v>84</v>
      </c>
      <c r="D94" s="26"/>
      <c r="E94" s="26"/>
      <c r="F94" s="26"/>
      <c r="G94" s="26"/>
      <c r="H94" s="26"/>
      <c r="I94" s="26"/>
      <c r="J94" s="65">
        <f>J130</f>
        <v>0</v>
      </c>
      <c r="K94" s="26"/>
      <c r="L94" s="36"/>
      <c r="S94" s="26"/>
      <c r="T94" s="26"/>
      <c r="U94" s="26"/>
      <c r="V94" s="26"/>
      <c r="W94" s="26"/>
      <c r="X94" s="26"/>
      <c r="Y94" s="26"/>
      <c r="Z94" s="26"/>
      <c r="AA94" s="26"/>
      <c r="AB94" s="26"/>
      <c r="AC94" s="26"/>
      <c r="AD94" s="26"/>
      <c r="AE94" s="26"/>
      <c r="AU94" s="14" t="s">
        <v>85</v>
      </c>
    </row>
    <row r="95" spans="1:47" s="9" customFormat="1" ht="24.95" customHeight="1">
      <c r="B95" s="104"/>
      <c r="D95" s="105" t="s">
        <v>86</v>
      </c>
      <c r="E95" s="106"/>
      <c r="F95" s="106"/>
      <c r="G95" s="106"/>
      <c r="H95" s="106"/>
      <c r="I95" s="106"/>
      <c r="J95" s="107">
        <f>J131</f>
        <v>0</v>
      </c>
      <c r="L95" s="104"/>
    </row>
    <row r="96" spans="1:47" s="10" customFormat="1" ht="19.899999999999999" customHeight="1">
      <c r="B96" s="108"/>
      <c r="D96" s="109" t="s">
        <v>87</v>
      </c>
      <c r="E96" s="110"/>
      <c r="F96" s="110"/>
      <c r="G96" s="110"/>
      <c r="H96" s="110"/>
      <c r="I96" s="110"/>
      <c r="J96" s="111">
        <f>J132</f>
        <v>0</v>
      </c>
      <c r="L96" s="108"/>
    </row>
    <row r="97" spans="1:31" s="10" customFormat="1" ht="19.899999999999999" customHeight="1">
      <c r="B97" s="108"/>
      <c r="D97" s="109" t="s">
        <v>88</v>
      </c>
      <c r="E97" s="110"/>
      <c r="F97" s="110"/>
      <c r="G97" s="110"/>
      <c r="H97" s="110"/>
      <c r="I97" s="110"/>
      <c r="J97" s="111">
        <f>J141</f>
        <v>0</v>
      </c>
      <c r="L97" s="108"/>
    </row>
    <row r="98" spans="1:31" s="10" customFormat="1" ht="19.899999999999999" customHeight="1">
      <c r="B98" s="108"/>
      <c r="D98" s="109" t="s">
        <v>89</v>
      </c>
      <c r="E98" s="110"/>
      <c r="F98" s="110"/>
      <c r="G98" s="110"/>
      <c r="H98" s="110"/>
      <c r="I98" s="110"/>
      <c r="J98" s="111">
        <f>J144</f>
        <v>0</v>
      </c>
      <c r="L98" s="108"/>
    </row>
    <row r="99" spans="1:31" s="10" customFormat="1" ht="19.899999999999999" customHeight="1">
      <c r="B99" s="108"/>
      <c r="D99" s="109" t="s">
        <v>90</v>
      </c>
      <c r="E99" s="110"/>
      <c r="F99" s="110"/>
      <c r="G99" s="110"/>
      <c r="H99" s="110"/>
      <c r="I99" s="110"/>
      <c r="J99" s="111">
        <f>J157</f>
        <v>0</v>
      </c>
      <c r="L99" s="108"/>
    </row>
    <row r="100" spans="1:31" s="10" customFormat="1" ht="19.899999999999999" customHeight="1">
      <c r="B100" s="108"/>
      <c r="D100" s="109" t="s">
        <v>91</v>
      </c>
      <c r="E100" s="110"/>
      <c r="F100" s="110"/>
      <c r="G100" s="110"/>
      <c r="H100" s="110"/>
      <c r="I100" s="110"/>
      <c r="J100" s="111">
        <f>J160</f>
        <v>0</v>
      </c>
      <c r="L100" s="108"/>
    </row>
    <row r="101" spans="1:31" s="10" customFormat="1" ht="19.899999999999999" customHeight="1">
      <c r="B101" s="108"/>
      <c r="D101" s="109" t="s">
        <v>92</v>
      </c>
      <c r="E101" s="110"/>
      <c r="F101" s="110"/>
      <c r="G101" s="110"/>
      <c r="H101" s="110"/>
      <c r="I101" s="110"/>
      <c r="J101" s="111">
        <f>J176</f>
        <v>0</v>
      </c>
      <c r="L101" s="108"/>
    </row>
    <row r="102" spans="1:31" s="10" customFormat="1" ht="19.899999999999999" customHeight="1">
      <c r="B102" s="108"/>
      <c r="D102" s="109" t="s">
        <v>93</v>
      </c>
      <c r="E102" s="110"/>
      <c r="F102" s="110"/>
      <c r="G102" s="110"/>
      <c r="H102" s="110"/>
      <c r="I102" s="110"/>
      <c r="J102" s="111">
        <f>J183</f>
        <v>0</v>
      </c>
      <c r="L102" s="108"/>
    </row>
    <row r="103" spans="1:31" s="9" customFormat="1" ht="24.95" customHeight="1">
      <c r="B103" s="104"/>
      <c r="D103" s="105" t="s">
        <v>94</v>
      </c>
      <c r="E103" s="106"/>
      <c r="F103" s="106"/>
      <c r="G103" s="106"/>
      <c r="H103" s="106"/>
      <c r="I103" s="106"/>
      <c r="J103" s="107">
        <f>J185</f>
        <v>0</v>
      </c>
      <c r="L103" s="104"/>
    </row>
    <row r="104" spans="1:31" s="10" customFormat="1" ht="19.899999999999999" customHeight="1">
      <c r="B104" s="108"/>
      <c r="D104" s="109" t="s">
        <v>95</v>
      </c>
      <c r="E104" s="110"/>
      <c r="F104" s="110"/>
      <c r="G104" s="110"/>
      <c r="H104" s="110"/>
      <c r="I104" s="110"/>
      <c r="J104" s="111">
        <f>J186</f>
        <v>0</v>
      </c>
      <c r="L104" s="108"/>
    </row>
    <row r="105" spans="1:31" s="10" customFormat="1" ht="19.899999999999999" customHeight="1">
      <c r="B105" s="108"/>
      <c r="D105" s="109" t="s">
        <v>96</v>
      </c>
      <c r="E105" s="110"/>
      <c r="F105" s="110"/>
      <c r="G105" s="110"/>
      <c r="H105" s="110"/>
      <c r="I105" s="110"/>
      <c r="J105" s="111">
        <f>J189</f>
        <v>0</v>
      </c>
      <c r="L105" s="108"/>
    </row>
    <row r="106" spans="1:31" s="10" customFormat="1" ht="19.899999999999999" customHeight="1">
      <c r="B106" s="108"/>
      <c r="D106" s="109" t="s">
        <v>97</v>
      </c>
      <c r="E106" s="110"/>
      <c r="F106" s="110"/>
      <c r="G106" s="110"/>
      <c r="H106" s="110"/>
      <c r="I106" s="110"/>
      <c r="J106" s="111">
        <f>J194</f>
        <v>0</v>
      </c>
      <c r="L106" s="108"/>
    </row>
    <row r="107" spans="1:31" s="10" customFormat="1" ht="19.899999999999999" customHeight="1">
      <c r="B107" s="108"/>
      <c r="D107" s="109" t="s">
        <v>98</v>
      </c>
      <c r="E107" s="110"/>
      <c r="F107" s="110"/>
      <c r="G107" s="110"/>
      <c r="H107" s="110"/>
      <c r="I107" s="110"/>
      <c r="J107" s="111">
        <f>J197</f>
        <v>0</v>
      </c>
      <c r="L107" s="108"/>
    </row>
    <row r="108" spans="1:31" s="10" customFormat="1" ht="19.899999999999999" customHeight="1">
      <c r="B108" s="108"/>
      <c r="D108" s="109" t="s">
        <v>99</v>
      </c>
      <c r="E108" s="110"/>
      <c r="F108" s="110"/>
      <c r="G108" s="110"/>
      <c r="H108" s="110"/>
      <c r="I108" s="110"/>
      <c r="J108" s="111">
        <f>J208</f>
        <v>0</v>
      </c>
      <c r="L108" s="108"/>
    </row>
    <row r="109" spans="1:31" s="2" customFormat="1" ht="21.75" customHeight="1">
      <c r="A109" s="26"/>
      <c r="B109" s="27"/>
      <c r="C109" s="26"/>
      <c r="D109" s="26"/>
      <c r="E109" s="26"/>
      <c r="F109" s="26"/>
      <c r="G109" s="26"/>
      <c r="H109" s="26"/>
      <c r="I109" s="26"/>
      <c r="J109" s="26"/>
      <c r="K109" s="26"/>
      <c r="L109" s="36"/>
      <c r="S109" s="26"/>
      <c r="T109" s="26"/>
      <c r="U109" s="26"/>
      <c r="V109" s="26"/>
      <c r="W109" s="26"/>
      <c r="X109" s="26"/>
      <c r="Y109" s="26"/>
      <c r="Z109" s="26"/>
      <c r="AA109" s="26"/>
      <c r="AB109" s="26"/>
      <c r="AC109" s="26"/>
      <c r="AD109" s="26"/>
      <c r="AE109" s="26"/>
    </row>
    <row r="110" spans="1:31" s="2" customFormat="1" ht="6.95" customHeight="1">
      <c r="A110" s="26"/>
      <c r="B110" s="27"/>
      <c r="C110" s="26"/>
      <c r="D110" s="26"/>
      <c r="E110" s="26"/>
      <c r="F110" s="26"/>
      <c r="G110" s="26"/>
      <c r="H110" s="26"/>
      <c r="I110" s="26"/>
      <c r="J110" s="26"/>
      <c r="K110" s="26"/>
      <c r="L110" s="36"/>
      <c r="S110" s="26"/>
      <c r="T110" s="26"/>
      <c r="U110" s="26"/>
      <c r="V110" s="26"/>
      <c r="W110" s="26"/>
      <c r="X110" s="26"/>
      <c r="Y110" s="26"/>
      <c r="Z110" s="26"/>
      <c r="AA110" s="26"/>
      <c r="AB110" s="26"/>
      <c r="AC110" s="26"/>
      <c r="AD110" s="26"/>
      <c r="AE110" s="26"/>
    </row>
    <row r="111" spans="1:31" s="2" customFormat="1" ht="29.25" customHeight="1">
      <c r="A111" s="26"/>
      <c r="B111" s="27"/>
      <c r="C111" s="103" t="s">
        <v>100</v>
      </c>
      <c r="D111" s="26"/>
      <c r="E111" s="26"/>
      <c r="F111" s="26"/>
      <c r="G111" s="26"/>
      <c r="H111" s="26"/>
      <c r="I111" s="26"/>
      <c r="J111" s="112">
        <v>0</v>
      </c>
      <c r="K111" s="26"/>
      <c r="L111" s="36"/>
      <c r="N111" s="113" t="s">
        <v>35</v>
      </c>
      <c r="S111" s="26"/>
      <c r="T111" s="26"/>
      <c r="U111" s="26"/>
      <c r="V111" s="26"/>
      <c r="W111" s="26"/>
      <c r="X111" s="26"/>
      <c r="Y111" s="26"/>
      <c r="Z111" s="26"/>
      <c r="AA111" s="26"/>
      <c r="AB111" s="26"/>
      <c r="AC111" s="26"/>
      <c r="AD111" s="26"/>
      <c r="AE111" s="26"/>
    </row>
    <row r="112" spans="1:31" s="2" customFormat="1" ht="18" customHeight="1">
      <c r="A112" s="26"/>
      <c r="B112" s="27"/>
      <c r="C112" s="26"/>
      <c r="D112" s="26"/>
      <c r="E112" s="26"/>
      <c r="F112" s="26"/>
      <c r="G112" s="26"/>
      <c r="H112" s="26"/>
      <c r="I112" s="26"/>
      <c r="J112" s="26"/>
      <c r="K112" s="26"/>
      <c r="L112" s="36"/>
      <c r="S112" s="26"/>
      <c r="T112" s="26"/>
      <c r="U112" s="26"/>
      <c r="V112" s="26"/>
      <c r="W112" s="26"/>
      <c r="X112" s="26"/>
      <c r="Y112" s="26"/>
      <c r="Z112" s="26"/>
      <c r="AA112" s="26"/>
      <c r="AB112" s="26"/>
      <c r="AC112" s="26"/>
      <c r="AD112" s="26"/>
      <c r="AE112" s="26"/>
    </row>
    <row r="113" spans="1:31" s="2" customFormat="1" ht="29.25" customHeight="1">
      <c r="A113" s="26"/>
      <c r="B113" s="27"/>
      <c r="C113" s="114" t="s">
        <v>101</v>
      </c>
      <c r="D113" s="93"/>
      <c r="E113" s="93"/>
      <c r="F113" s="93"/>
      <c r="G113" s="93"/>
      <c r="H113" s="93"/>
      <c r="I113" s="93"/>
      <c r="J113" s="115">
        <f>ROUND(J94+J111,2)</f>
        <v>0</v>
      </c>
      <c r="K113" s="93"/>
      <c r="L113" s="36"/>
      <c r="S113" s="26"/>
      <c r="T113" s="26"/>
      <c r="U113" s="26"/>
      <c r="V113" s="26"/>
      <c r="W113" s="26"/>
      <c r="X113" s="26"/>
      <c r="Y113" s="26"/>
      <c r="Z113" s="26"/>
      <c r="AA113" s="26"/>
      <c r="AB113" s="26"/>
      <c r="AC113" s="26"/>
      <c r="AD113" s="26"/>
      <c r="AE113" s="26"/>
    </row>
    <row r="114" spans="1:31" s="2" customFormat="1" ht="6.95" customHeight="1">
      <c r="A114" s="26"/>
      <c r="B114" s="41"/>
      <c r="C114" s="42"/>
      <c r="D114" s="42"/>
      <c r="E114" s="42"/>
      <c r="F114" s="42"/>
      <c r="G114" s="42"/>
      <c r="H114" s="42"/>
      <c r="I114" s="42"/>
      <c r="J114" s="42"/>
      <c r="K114" s="42"/>
      <c r="L114" s="36"/>
      <c r="S114" s="26"/>
      <c r="T114" s="26"/>
      <c r="U114" s="26"/>
      <c r="V114" s="26"/>
      <c r="W114" s="26"/>
      <c r="X114" s="26"/>
      <c r="Y114" s="26"/>
      <c r="Z114" s="26"/>
      <c r="AA114" s="26"/>
      <c r="AB114" s="26"/>
      <c r="AC114" s="26"/>
      <c r="AD114" s="26"/>
      <c r="AE114" s="26"/>
    </row>
    <row r="118" spans="1:31" s="2" customFormat="1" ht="6.95" customHeight="1">
      <c r="A118" s="26"/>
      <c r="B118" s="43"/>
      <c r="C118" s="44"/>
      <c r="D118" s="44"/>
      <c r="E118" s="44"/>
      <c r="F118" s="44"/>
      <c r="G118" s="44"/>
      <c r="H118" s="44"/>
      <c r="I118" s="44"/>
      <c r="J118" s="44"/>
      <c r="K118" s="44"/>
      <c r="L118" s="36"/>
      <c r="S118" s="26"/>
      <c r="T118" s="26"/>
      <c r="U118" s="26"/>
      <c r="V118" s="26"/>
      <c r="W118" s="26"/>
      <c r="X118" s="26"/>
      <c r="Y118" s="26"/>
      <c r="Z118" s="26"/>
      <c r="AA118" s="26"/>
      <c r="AB118" s="26"/>
      <c r="AC118" s="26"/>
      <c r="AD118" s="26"/>
      <c r="AE118" s="26"/>
    </row>
    <row r="119" spans="1:31" s="2" customFormat="1" ht="24.95" customHeight="1">
      <c r="A119" s="26"/>
      <c r="B119" s="27"/>
      <c r="C119" s="18" t="s">
        <v>102</v>
      </c>
      <c r="D119" s="26"/>
      <c r="E119" s="26"/>
      <c r="F119" s="26"/>
      <c r="G119" s="26"/>
      <c r="H119" s="26"/>
      <c r="I119" s="26"/>
      <c r="J119" s="26"/>
      <c r="K119" s="26"/>
      <c r="L119" s="36"/>
      <c r="S119" s="26"/>
      <c r="T119" s="26"/>
      <c r="U119" s="26"/>
      <c r="V119" s="26"/>
      <c r="W119" s="26"/>
      <c r="X119" s="26"/>
      <c r="Y119" s="26"/>
      <c r="Z119" s="26"/>
      <c r="AA119" s="26"/>
      <c r="AB119" s="26"/>
      <c r="AC119" s="26"/>
      <c r="AD119" s="26"/>
      <c r="AE119" s="26"/>
    </row>
    <row r="120" spans="1:31" s="2" customFormat="1" ht="6.95" customHeight="1">
      <c r="A120" s="26"/>
      <c r="B120" s="27"/>
      <c r="C120" s="26"/>
      <c r="D120" s="26"/>
      <c r="E120" s="26"/>
      <c r="F120" s="26"/>
      <c r="G120" s="26"/>
      <c r="H120" s="26"/>
      <c r="I120" s="26"/>
      <c r="J120" s="26"/>
      <c r="K120" s="26"/>
      <c r="L120" s="36"/>
      <c r="S120" s="26"/>
      <c r="T120" s="26"/>
      <c r="U120" s="26"/>
      <c r="V120" s="26"/>
      <c r="W120" s="26"/>
      <c r="X120" s="26"/>
      <c r="Y120" s="26"/>
      <c r="Z120" s="26"/>
      <c r="AA120" s="26"/>
      <c r="AB120" s="26"/>
      <c r="AC120" s="26"/>
      <c r="AD120" s="26"/>
      <c r="AE120" s="26"/>
    </row>
    <row r="121" spans="1:31" s="2" customFormat="1" ht="12" customHeight="1">
      <c r="A121" s="26"/>
      <c r="B121" s="27"/>
      <c r="C121" s="23" t="s">
        <v>12</v>
      </c>
      <c r="D121" s="26"/>
      <c r="E121" s="26"/>
      <c r="F121" s="26"/>
      <c r="G121" s="26"/>
      <c r="H121" s="26"/>
      <c r="I121" s="26"/>
      <c r="J121" s="26"/>
      <c r="K121" s="26"/>
      <c r="L121" s="36"/>
      <c r="S121" s="26"/>
      <c r="T121" s="26"/>
      <c r="U121" s="26"/>
      <c r="V121" s="26"/>
      <c r="W121" s="26"/>
      <c r="X121" s="26"/>
      <c r="Y121" s="26"/>
      <c r="Z121" s="26"/>
      <c r="AA121" s="26"/>
      <c r="AB121" s="26"/>
      <c r="AC121" s="26"/>
      <c r="AD121" s="26"/>
      <c r="AE121" s="26"/>
    </row>
    <row r="122" spans="1:31" s="2" customFormat="1" ht="16.5" customHeight="1">
      <c r="A122" s="26"/>
      <c r="B122" s="27"/>
      <c r="C122" s="26"/>
      <c r="D122" s="26"/>
      <c r="E122" s="180" t="str">
        <f>E7</f>
        <v>Rekonštrukcia vonkajšieho areálu pre voľnočasové aktivity klientov</v>
      </c>
      <c r="F122" s="200"/>
      <c r="G122" s="200"/>
      <c r="H122" s="200"/>
      <c r="I122" s="26"/>
      <c r="J122" s="26"/>
      <c r="K122" s="26"/>
      <c r="L122" s="36"/>
      <c r="S122" s="26"/>
      <c r="T122" s="26"/>
      <c r="U122" s="26"/>
      <c r="V122" s="26"/>
      <c r="W122" s="26"/>
      <c r="X122" s="26"/>
      <c r="Y122" s="26"/>
      <c r="Z122" s="26"/>
      <c r="AA122" s="26"/>
      <c r="AB122" s="26"/>
      <c r="AC122" s="26"/>
      <c r="AD122" s="26"/>
      <c r="AE122" s="26"/>
    </row>
    <row r="123" spans="1:31" s="2" customFormat="1" ht="6.95" customHeight="1">
      <c r="A123" s="26"/>
      <c r="B123" s="27"/>
      <c r="C123" s="26"/>
      <c r="D123" s="26"/>
      <c r="E123" s="26"/>
      <c r="F123" s="26"/>
      <c r="G123" s="26"/>
      <c r="H123" s="26"/>
      <c r="I123" s="26"/>
      <c r="J123" s="26"/>
      <c r="K123" s="26"/>
      <c r="L123" s="36"/>
      <c r="S123" s="26"/>
      <c r="T123" s="26"/>
      <c r="U123" s="26"/>
      <c r="V123" s="26"/>
      <c r="W123" s="26"/>
      <c r="X123" s="26"/>
      <c r="Y123" s="26"/>
      <c r="Z123" s="26"/>
      <c r="AA123" s="26"/>
      <c r="AB123" s="26"/>
      <c r="AC123" s="26"/>
      <c r="AD123" s="26"/>
      <c r="AE123" s="26"/>
    </row>
    <row r="124" spans="1:31" s="2" customFormat="1" ht="12" customHeight="1">
      <c r="A124" s="26"/>
      <c r="B124" s="27"/>
      <c r="C124" s="23" t="s">
        <v>16</v>
      </c>
      <c r="D124" s="26"/>
      <c r="E124" s="26"/>
      <c r="F124" s="21" t="str">
        <f>F10</f>
        <v xml:space="preserve">Trebišov </v>
      </c>
      <c r="G124" s="26"/>
      <c r="H124" s="26"/>
      <c r="I124" s="23" t="s">
        <v>18</v>
      </c>
      <c r="J124" s="49" t="str">
        <f>IF(J10="","",J10)</f>
        <v>30. 4. 2020</v>
      </c>
      <c r="K124" s="26"/>
      <c r="L124" s="36"/>
      <c r="S124" s="26"/>
      <c r="T124" s="26"/>
      <c r="U124" s="26"/>
      <c r="V124" s="26"/>
      <c r="W124" s="26"/>
      <c r="X124" s="26"/>
      <c r="Y124" s="26"/>
      <c r="Z124" s="26"/>
      <c r="AA124" s="26"/>
      <c r="AB124" s="26"/>
      <c r="AC124" s="26"/>
      <c r="AD124" s="26"/>
      <c r="AE124" s="26"/>
    </row>
    <row r="125" spans="1:31" s="2" customFormat="1" ht="6.95" customHeight="1">
      <c r="A125" s="26"/>
      <c r="B125" s="27"/>
      <c r="C125" s="26"/>
      <c r="D125" s="26"/>
      <c r="E125" s="26"/>
      <c r="F125" s="26"/>
      <c r="G125" s="26"/>
      <c r="H125" s="26"/>
      <c r="I125" s="26"/>
      <c r="J125" s="26"/>
      <c r="K125" s="26"/>
      <c r="L125" s="36"/>
      <c r="S125" s="26"/>
      <c r="T125" s="26"/>
      <c r="U125" s="26"/>
      <c r="V125" s="26"/>
      <c r="W125" s="26"/>
      <c r="X125" s="26"/>
      <c r="Y125" s="26"/>
      <c r="Z125" s="26"/>
      <c r="AA125" s="26"/>
      <c r="AB125" s="26"/>
      <c r="AC125" s="26"/>
      <c r="AD125" s="26"/>
      <c r="AE125" s="26"/>
    </row>
    <row r="126" spans="1:31" s="2" customFormat="1" ht="15.2" customHeight="1">
      <c r="A126" s="26"/>
      <c r="B126" s="27"/>
      <c r="C126" s="23" t="s">
        <v>20</v>
      </c>
      <c r="D126" s="26"/>
      <c r="E126" s="26"/>
      <c r="F126" s="21" t="str">
        <f>E13</f>
        <v>LUMEN -  ŠZ, ZpS a DSS.</v>
      </c>
      <c r="G126" s="26"/>
      <c r="H126" s="26"/>
      <c r="I126" s="23" t="s">
        <v>26</v>
      </c>
      <c r="J126" s="24" t="str">
        <f>E19</f>
        <v xml:space="preserve"> </v>
      </c>
      <c r="K126" s="26"/>
      <c r="L126" s="36"/>
      <c r="S126" s="26"/>
      <c r="T126" s="26"/>
      <c r="U126" s="26"/>
      <c r="V126" s="26"/>
      <c r="W126" s="26"/>
      <c r="X126" s="26"/>
      <c r="Y126" s="26"/>
      <c r="Z126" s="26"/>
      <c r="AA126" s="26"/>
      <c r="AB126" s="26"/>
      <c r="AC126" s="26"/>
      <c r="AD126" s="26"/>
      <c r="AE126" s="26"/>
    </row>
    <row r="127" spans="1:31" s="2" customFormat="1" ht="15.2" customHeight="1">
      <c r="A127" s="26"/>
      <c r="B127" s="27"/>
      <c r="C127" s="23" t="s">
        <v>24</v>
      </c>
      <c r="D127" s="26"/>
      <c r="E127" s="26"/>
      <c r="F127" s="21" t="str">
        <f>IF(E16="","",E16)</f>
        <v xml:space="preserve"> </v>
      </c>
      <c r="G127" s="26"/>
      <c r="H127" s="26"/>
      <c r="I127" s="23" t="s">
        <v>29</v>
      </c>
      <c r="J127" s="24" t="str">
        <f>E22</f>
        <v xml:space="preserve"> </v>
      </c>
      <c r="K127" s="26"/>
      <c r="L127" s="36"/>
      <c r="S127" s="26"/>
      <c r="T127" s="26"/>
      <c r="U127" s="26"/>
      <c r="V127" s="26"/>
      <c r="W127" s="26"/>
      <c r="X127" s="26"/>
      <c r="Y127" s="26"/>
      <c r="Z127" s="26"/>
      <c r="AA127" s="26"/>
      <c r="AB127" s="26"/>
      <c r="AC127" s="26"/>
      <c r="AD127" s="26"/>
      <c r="AE127" s="26"/>
    </row>
    <row r="128" spans="1:31" s="2" customFormat="1" ht="10.35" customHeight="1">
      <c r="A128" s="26"/>
      <c r="B128" s="27"/>
      <c r="C128" s="26"/>
      <c r="D128" s="26"/>
      <c r="E128" s="26"/>
      <c r="F128" s="26"/>
      <c r="G128" s="26"/>
      <c r="H128" s="26"/>
      <c r="I128" s="26"/>
      <c r="J128" s="26"/>
      <c r="K128" s="26"/>
      <c r="L128" s="36"/>
      <c r="S128" s="26"/>
      <c r="T128" s="26"/>
      <c r="U128" s="26"/>
      <c r="V128" s="26"/>
      <c r="W128" s="26"/>
      <c r="X128" s="26"/>
      <c r="Y128" s="26"/>
      <c r="Z128" s="26"/>
      <c r="AA128" s="26"/>
      <c r="AB128" s="26"/>
      <c r="AC128" s="26"/>
      <c r="AD128" s="26"/>
      <c r="AE128" s="26"/>
    </row>
    <row r="129" spans="1:65" s="11" customFormat="1" ht="29.25" customHeight="1">
      <c r="A129" s="116"/>
      <c r="B129" s="117"/>
      <c r="C129" s="118" t="s">
        <v>103</v>
      </c>
      <c r="D129" s="119" t="s">
        <v>56</v>
      </c>
      <c r="E129" s="119" t="s">
        <v>52</v>
      </c>
      <c r="F129" s="119" t="s">
        <v>53</v>
      </c>
      <c r="G129" s="119" t="s">
        <v>104</v>
      </c>
      <c r="H129" s="119" t="s">
        <v>105</v>
      </c>
      <c r="I129" s="119" t="s">
        <v>106</v>
      </c>
      <c r="J129" s="120" t="s">
        <v>83</v>
      </c>
      <c r="K129" s="121" t="s">
        <v>107</v>
      </c>
      <c r="L129" s="122"/>
      <c r="M129" s="56" t="s">
        <v>1</v>
      </c>
      <c r="N129" s="57" t="s">
        <v>35</v>
      </c>
      <c r="O129" s="57" t="s">
        <v>108</v>
      </c>
      <c r="P129" s="57" t="s">
        <v>109</v>
      </c>
      <c r="Q129" s="57" t="s">
        <v>110</v>
      </c>
      <c r="R129" s="57" t="s">
        <v>111</v>
      </c>
      <c r="S129" s="57" t="s">
        <v>112</v>
      </c>
      <c r="T129" s="58" t="s">
        <v>113</v>
      </c>
      <c r="U129" s="116"/>
      <c r="V129" s="116"/>
      <c r="W129" s="116"/>
      <c r="X129" s="116"/>
      <c r="Y129" s="116"/>
      <c r="Z129" s="116"/>
      <c r="AA129" s="116"/>
      <c r="AB129" s="116"/>
      <c r="AC129" s="116"/>
      <c r="AD129" s="116"/>
      <c r="AE129" s="116"/>
    </row>
    <row r="130" spans="1:65" s="2" customFormat="1" ht="22.9" customHeight="1">
      <c r="A130" s="26"/>
      <c r="B130" s="27"/>
      <c r="C130" s="63" t="s">
        <v>79</v>
      </c>
      <c r="D130" s="26"/>
      <c r="E130" s="26"/>
      <c r="F130" s="26"/>
      <c r="G130" s="26"/>
      <c r="H130" s="26"/>
      <c r="I130" s="26"/>
      <c r="J130" s="123">
        <f>BK130</f>
        <v>0</v>
      </c>
      <c r="K130" s="26"/>
      <c r="L130" s="27"/>
      <c r="M130" s="59"/>
      <c r="N130" s="50"/>
      <c r="O130" s="60"/>
      <c r="P130" s="124">
        <f>P131+P185</f>
        <v>561.74019638000004</v>
      </c>
      <c r="Q130" s="60"/>
      <c r="R130" s="124">
        <f>R131+R185</f>
        <v>393.60014435999994</v>
      </c>
      <c r="S130" s="60"/>
      <c r="T130" s="125">
        <f>T131+T185</f>
        <v>210.6728</v>
      </c>
      <c r="U130" s="26"/>
      <c r="V130" s="26"/>
      <c r="W130" s="26"/>
      <c r="X130" s="26"/>
      <c r="Y130" s="26"/>
      <c r="Z130" s="26"/>
      <c r="AA130" s="26"/>
      <c r="AB130" s="26"/>
      <c r="AC130" s="26"/>
      <c r="AD130" s="26"/>
      <c r="AE130" s="26"/>
      <c r="AT130" s="14" t="s">
        <v>70</v>
      </c>
      <c r="AU130" s="14" t="s">
        <v>85</v>
      </c>
      <c r="BK130" s="126">
        <f>BK131+BK185</f>
        <v>0</v>
      </c>
    </row>
    <row r="131" spans="1:65" s="12" customFormat="1" ht="25.9" customHeight="1">
      <c r="B131" s="127"/>
      <c r="D131" s="128" t="s">
        <v>70</v>
      </c>
      <c r="E131" s="129" t="s">
        <v>114</v>
      </c>
      <c r="F131" s="129" t="s">
        <v>115</v>
      </c>
      <c r="J131" s="130">
        <f>BK131</f>
        <v>0</v>
      </c>
      <c r="L131" s="127"/>
      <c r="M131" s="131"/>
      <c r="N131" s="132"/>
      <c r="O131" s="132"/>
      <c r="P131" s="133">
        <f>P132+P141+P144+P157+P160+P176+P183</f>
        <v>489.60139878000001</v>
      </c>
      <c r="Q131" s="132"/>
      <c r="R131" s="133">
        <f>R132+R141+R144+R157+R160+R176+R183</f>
        <v>392.85067995999992</v>
      </c>
      <c r="S131" s="132"/>
      <c r="T131" s="134">
        <f>T132+T141+T144+T157+T160+T176+T183</f>
        <v>209.71879999999999</v>
      </c>
      <c r="AR131" s="128" t="s">
        <v>76</v>
      </c>
      <c r="AT131" s="135" t="s">
        <v>70</v>
      </c>
      <c r="AU131" s="135" t="s">
        <v>71</v>
      </c>
      <c r="AY131" s="128" t="s">
        <v>116</v>
      </c>
      <c r="BK131" s="136">
        <f>BK132+BK141+BK144+BK157+BK160+BK176+BK183</f>
        <v>0</v>
      </c>
    </row>
    <row r="132" spans="1:65" s="12" customFormat="1" ht="22.9" customHeight="1">
      <c r="B132" s="127"/>
      <c r="D132" s="128" t="s">
        <v>70</v>
      </c>
      <c r="E132" s="137" t="s">
        <v>76</v>
      </c>
      <c r="F132" s="137" t="s">
        <v>117</v>
      </c>
      <c r="J132" s="138">
        <f>BK132</f>
        <v>0</v>
      </c>
      <c r="L132" s="127"/>
      <c r="M132" s="131"/>
      <c r="N132" s="132"/>
      <c r="O132" s="132"/>
      <c r="P132" s="133">
        <f>SUM(P133:P140)</f>
        <v>97.559635000000014</v>
      </c>
      <c r="Q132" s="132"/>
      <c r="R132" s="133">
        <f>SUM(R133:R140)</f>
        <v>0</v>
      </c>
      <c r="S132" s="132"/>
      <c r="T132" s="134">
        <f>SUM(T133:T140)</f>
        <v>198.78479999999999</v>
      </c>
      <c r="AR132" s="128" t="s">
        <v>76</v>
      </c>
      <c r="AT132" s="135" t="s">
        <v>70</v>
      </c>
      <c r="AU132" s="135" t="s">
        <v>76</v>
      </c>
      <c r="AY132" s="128" t="s">
        <v>116</v>
      </c>
      <c r="BK132" s="136">
        <f>SUM(BK133:BK140)</f>
        <v>0</v>
      </c>
    </row>
    <row r="133" spans="1:65" s="2" customFormat="1" ht="21.75" customHeight="1">
      <c r="A133" s="26"/>
      <c r="B133" s="139"/>
      <c r="C133" s="140" t="s">
        <v>76</v>
      </c>
      <c r="D133" s="140" t="s">
        <v>118</v>
      </c>
      <c r="E133" s="141" t="s">
        <v>119</v>
      </c>
      <c r="F133" s="142" t="s">
        <v>120</v>
      </c>
      <c r="G133" s="143" t="s">
        <v>121</v>
      </c>
      <c r="H133" s="144">
        <v>36.33</v>
      </c>
      <c r="I133" s="144">
        <v>0</v>
      </c>
      <c r="J133" s="144">
        <f t="shared" ref="J133:J140" si="0">ROUND(I133*H133,3)</f>
        <v>0</v>
      </c>
      <c r="K133" s="145"/>
      <c r="L133" s="27"/>
      <c r="M133" s="146" t="s">
        <v>1</v>
      </c>
      <c r="N133" s="147" t="s">
        <v>37</v>
      </c>
      <c r="O133" s="148">
        <v>0.23599999999999999</v>
      </c>
      <c r="P133" s="148">
        <f t="shared" ref="P133:P140" si="1">O133*H133</f>
        <v>8.5738799999999991</v>
      </c>
      <c r="Q133" s="148">
        <v>0</v>
      </c>
      <c r="R133" s="148">
        <f t="shared" ref="R133:R140" si="2">Q133*H133</f>
        <v>0</v>
      </c>
      <c r="S133" s="148">
        <v>0.26</v>
      </c>
      <c r="T133" s="149">
        <f t="shared" ref="T133:T140" si="3">S133*H133</f>
        <v>9.4458000000000002</v>
      </c>
      <c r="U133" s="26"/>
      <c r="V133" s="26"/>
      <c r="W133" s="26"/>
      <c r="X133" s="26"/>
      <c r="Y133" s="26"/>
      <c r="Z133" s="26"/>
      <c r="AA133" s="26"/>
      <c r="AB133" s="26"/>
      <c r="AC133" s="26"/>
      <c r="AD133" s="26"/>
      <c r="AE133" s="26"/>
      <c r="AR133" s="150" t="s">
        <v>122</v>
      </c>
      <c r="AT133" s="150" t="s">
        <v>118</v>
      </c>
      <c r="AU133" s="150" t="s">
        <v>123</v>
      </c>
      <c r="AY133" s="14" t="s">
        <v>116</v>
      </c>
      <c r="BE133" s="151">
        <f t="shared" ref="BE133:BE140" si="4">IF(N133="základná",J133,0)</f>
        <v>0</v>
      </c>
      <c r="BF133" s="151">
        <f t="shared" ref="BF133:BF140" si="5">IF(N133="znížená",J133,0)</f>
        <v>0</v>
      </c>
      <c r="BG133" s="151">
        <f t="shared" ref="BG133:BG140" si="6">IF(N133="zákl. prenesená",J133,0)</f>
        <v>0</v>
      </c>
      <c r="BH133" s="151">
        <f t="shared" ref="BH133:BH140" si="7">IF(N133="zníž. prenesená",J133,0)</f>
        <v>0</v>
      </c>
      <c r="BI133" s="151">
        <f t="shared" ref="BI133:BI140" si="8">IF(N133="nulová",J133,0)</f>
        <v>0</v>
      </c>
      <c r="BJ133" s="14" t="s">
        <v>123</v>
      </c>
      <c r="BK133" s="152">
        <f t="shared" ref="BK133:BK140" si="9">ROUND(I133*H133,3)</f>
        <v>0</v>
      </c>
      <c r="BL133" s="14" t="s">
        <v>122</v>
      </c>
      <c r="BM133" s="150" t="s">
        <v>124</v>
      </c>
    </row>
    <row r="134" spans="1:65" s="2" customFormat="1" ht="21.75" customHeight="1">
      <c r="A134" s="26"/>
      <c r="B134" s="139"/>
      <c r="C134" s="140" t="s">
        <v>123</v>
      </c>
      <c r="D134" s="140" t="s">
        <v>118</v>
      </c>
      <c r="E134" s="141" t="s">
        <v>125</v>
      </c>
      <c r="F134" s="142" t="s">
        <v>126</v>
      </c>
      <c r="G134" s="143" t="s">
        <v>121</v>
      </c>
      <c r="H134" s="144">
        <v>689.06</v>
      </c>
      <c r="I134" s="144">
        <v>0</v>
      </c>
      <c r="J134" s="144">
        <f t="shared" si="0"/>
        <v>0</v>
      </c>
      <c r="K134" s="145"/>
      <c r="L134" s="27"/>
      <c r="M134" s="146" t="s">
        <v>1</v>
      </c>
      <c r="N134" s="147" t="s">
        <v>37</v>
      </c>
      <c r="O134" s="148">
        <v>3.2000000000000001E-2</v>
      </c>
      <c r="P134" s="148">
        <f t="shared" si="1"/>
        <v>22.04992</v>
      </c>
      <c r="Q134" s="148">
        <v>0</v>
      </c>
      <c r="R134" s="148">
        <f t="shared" si="2"/>
        <v>0</v>
      </c>
      <c r="S134" s="148">
        <v>0.16</v>
      </c>
      <c r="T134" s="149">
        <f t="shared" si="3"/>
        <v>110.24959999999999</v>
      </c>
      <c r="U134" s="26"/>
      <c r="V134" s="26"/>
      <c r="W134" s="26"/>
      <c r="X134" s="26"/>
      <c r="Y134" s="26"/>
      <c r="Z134" s="26"/>
      <c r="AA134" s="26"/>
      <c r="AB134" s="26"/>
      <c r="AC134" s="26"/>
      <c r="AD134" s="26"/>
      <c r="AE134" s="26"/>
      <c r="AR134" s="150" t="s">
        <v>122</v>
      </c>
      <c r="AT134" s="150" t="s">
        <v>118</v>
      </c>
      <c r="AU134" s="150" t="s">
        <v>123</v>
      </c>
      <c r="AY134" s="14" t="s">
        <v>116</v>
      </c>
      <c r="BE134" s="151">
        <f t="shared" si="4"/>
        <v>0</v>
      </c>
      <c r="BF134" s="151">
        <f t="shared" si="5"/>
        <v>0</v>
      </c>
      <c r="BG134" s="151">
        <f t="shared" si="6"/>
        <v>0</v>
      </c>
      <c r="BH134" s="151">
        <f t="shared" si="7"/>
        <v>0</v>
      </c>
      <c r="BI134" s="151">
        <f t="shared" si="8"/>
        <v>0</v>
      </c>
      <c r="BJ134" s="14" t="s">
        <v>123</v>
      </c>
      <c r="BK134" s="152">
        <f t="shared" si="9"/>
        <v>0</v>
      </c>
      <c r="BL134" s="14" t="s">
        <v>122</v>
      </c>
      <c r="BM134" s="150" t="s">
        <v>127</v>
      </c>
    </row>
    <row r="135" spans="1:65" s="2" customFormat="1" ht="21.75" customHeight="1">
      <c r="A135" s="26"/>
      <c r="B135" s="139"/>
      <c r="C135" s="140" t="s">
        <v>128</v>
      </c>
      <c r="D135" s="140" t="s">
        <v>118</v>
      </c>
      <c r="E135" s="141" t="s">
        <v>129</v>
      </c>
      <c r="F135" s="142" t="s">
        <v>130</v>
      </c>
      <c r="G135" s="143" t="s">
        <v>121</v>
      </c>
      <c r="H135" s="144">
        <v>576.38</v>
      </c>
      <c r="I135" s="144">
        <v>0</v>
      </c>
      <c r="J135" s="144">
        <f t="shared" si="0"/>
        <v>0</v>
      </c>
      <c r="K135" s="145"/>
      <c r="L135" s="27"/>
      <c r="M135" s="146" t="s">
        <v>1</v>
      </c>
      <c r="N135" s="147" t="s">
        <v>37</v>
      </c>
      <c r="O135" s="148">
        <v>4.8000000000000001E-2</v>
      </c>
      <c r="P135" s="148">
        <f t="shared" si="1"/>
        <v>27.666240000000002</v>
      </c>
      <c r="Q135" s="148">
        <v>0</v>
      </c>
      <c r="R135" s="148">
        <f t="shared" si="2"/>
        <v>0</v>
      </c>
      <c r="S135" s="148">
        <v>0.13</v>
      </c>
      <c r="T135" s="149">
        <f t="shared" si="3"/>
        <v>74.929400000000001</v>
      </c>
      <c r="U135" s="26"/>
      <c r="V135" s="26"/>
      <c r="W135" s="26"/>
      <c r="X135" s="26"/>
      <c r="Y135" s="26"/>
      <c r="Z135" s="26"/>
      <c r="AA135" s="26"/>
      <c r="AB135" s="26"/>
      <c r="AC135" s="26"/>
      <c r="AD135" s="26"/>
      <c r="AE135" s="26"/>
      <c r="AR135" s="150" t="s">
        <v>122</v>
      </c>
      <c r="AT135" s="150" t="s">
        <v>118</v>
      </c>
      <c r="AU135" s="150" t="s">
        <v>123</v>
      </c>
      <c r="AY135" s="14" t="s">
        <v>116</v>
      </c>
      <c r="BE135" s="151">
        <f t="shared" si="4"/>
        <v>0</v>
      </c>
      <c r="BF135" s="151">
        <f t="shared" si="5"/>
        <v>0</v>
      </c>
      <c r="BG135" s="151">
        <f t="shared" si="6"/>
        <v>0</v>
      </c>
      <c r="BH135" s="151">
        <f t="shared" si="7"/>
        <v>0</v>
      </c>
      <c r="BI135" s="151">
        <f t="shared" si="8"/>
        <v>0</v>
      </c>
      <c r="BJ135" s="14" t="s">
        <v>123</v>
      </c>
      <c r="BK135" s="152">
        <f t="shared" si="9"/>
        <v>0</v>
      </c>
      <c r="BL135" s="14" t="s">
        <v>122</v>
      </c>
      <c r="BM135" s="150" t="s">
        <v>131</v>
      </c>
    </row>
    <row r="136" spans="1:65" s="2" customFormat="1" ht="21.75" customHeight="1">
      <c r="A136" s="26"/>
      <c r="B136" s="139"/>
      <c r="C136" s="140" t="s">
        <v>122</v>
      </c>
      <c r="D136" s="140" t="s">
        <v>118</v>
      </c>
      <c r="E136" s="141" t="s">
        <v>132</v>
      </c>
      <c r="F136" s="142" t="s">
        <v>133</v>
      </c>
      <c r="G136" s="143" t="s">
        <v>134</v>
      </c>
      <c r="H136" s="144">
        <v>104</v>
      </c>
      <c r="I136" s="144">
        <v>0</v>
      </c>
      <c r="J136" s="144">
        <f t="shared" si="0"/>
        <v>0</v>
      </c>
      <c r="K136" s="145"/>
      <c r="L136" s="27"/>
      <c r="M136" s="146" t="s">
        <v>1</v>
      </c>
      <c r="N136" s="147" t="s">
        <v>37</v>
      </c>
      <c r="O136" s="148">
        <v>7.4999999999999997E-2</v>
      </c>
      <c r="P136" s="148">
        <f t="shared" si="1"/>
        <v>7.8</v>
      </c>
      <c r="Q136" s="148">
        <v>0</v>
      </c>
      <c r="R136" s="148">
        <f t="shared" si="2"/>
        <v>0</v>
      </c>
      <c r="S136" s="148">
        <v>0.04</v>
      </c>
      <c r="T136" s="149">
        <f t="shared" si="3"/>
        <v>4.16</v>
      </c>
      <c r="U136" s="26"/>
      <c r="V136" s="26"/>
      <c r="W136" s="26"/>
      <c r="X136" s="26"/>
      <c r="Y136" s="26"/>
      <c r="Z136" s="26"/>
      <c r="AA136" s="26"/>
      <c r="AB136" s="26"/>
      <c r="AC136" s="26"/>
      <c r="AD136" s="26"/>
      <c r="AE136" s="26"/>
      <c r="AR136" s="150" t="s">
        <v>122</v>
      </c>
      <c r="AT136" s="150" t="s">
        <v>118</v>
      </c>
      <c r="AU136" s="150" t="s">
        <v>123</v>
      </c>
      <c r="AY136" s="14" t="s">
        <v>116</v>
      </c>
      <c r="BE136" s="151">
        <f t="shared" si="4"/>
        <v>0</v>
      </c>
      <c r="BF136" s="151">
        <f t="shared" si="5"/>
        <v>0</v>
      </c>
      <c r="BG136" s="151">
        <f t="shared" si="6"/>
        <v>0</v>
      </c>
      <c r="BH136" s="151">
        <f t="shared" si="7"/>
        <v>0</v>
      </c>
      <c r="BI136" s="151">
        <f t="shared" si="8"/>
        <v>0</v>
      </c>
      <c r="BJ136" s="14" t="s">
        <v>123</v>
      </c>
      <c r="BK136" s="152">
        <f t="shared" si="9"/>
        <v>0</v>
      </c>
      <c r="BL136" s="14" t="s">
        <v>122</v>
      </c>
      <c r="BM136" s="150" t="s">
        <v>135</v>
      </c>
    </row>
    <row r="137" spans="1:65" s="2" customFormat="1" ht="21.75" customHeight="1">
      <c r="A137" s="26"/>
      <c r="B137" s="139"/>
      <c r="C137" s="140" t="s">
        <v>136</v>
      </c>
      <c r="D137" s="140" t="s">
        <v>118</v>
      </c>
      <c r="E137" s="141" t="s">
        <v>137</v>
      </c>
      <c r="F137" s="142" t="s">
        <v>138</v>
      </c>
      <c r="G137" s="143" t="s">
        <v>139</v>
      </c>
      <c r="H137" s="144">
        <v>43.302999999999997</v>
      </c>
      <c r="I137" s="144">
        <v>0</v>
      </c>
      <c r="J137" s="144">
        <f t="shared" si="0"/>
        <v>0</v>
      </c>
      <c r="K137" s="145"/>
      <c r="L137" s="27"/>
      <c r="M137" s="146" t="s">
        <v>1</v>
      </c>
      <c r="N137" s="147" t="s">
        <v>37</v>
      </c>
      <c r="O137" s="148">
        <v>0.46</v>
      </c>
      <c r="P137" s="148">
        <f t="shared" si="1"/>
        <v>19.91938</v>
      </c>
      <c r="Q137" s="148">
        <v>0</v>
      </c>
      <c r="R137" s="148">
        <f t="shared" si="2"/>
        <v>0</v>
      </c>
      <c r="S137" s="148">
        <v>0</v>
      </c>
      <c r="T137" s="149">
        <f t="shared" si="3"/>
        <v>0</v>
      </c>
      <c r="U137" s="26"/>
      <c r="V137" s="26"/>
      <c r="W137" s="26"/>
      <c r="X137" s="26"/>
      <c r="Y137" s="26"/>
      <c r="Z137" s="26"/>
      <c r="AA137" s="26"/>
      <c r="AB137" s="26"/>
      <c r="AC137" s="26"/>
      <c r="AD137" s="26"/>
      <c r="AE137" s="26"/>
      <c r="AR137" s="150" t="s">
        <v>122</v>
      </c>
      <c r="AT137" s="150" t="s">
        <v>118</v>
      </c>
      <c r="AU137" s="150" t="s">
        <v>123</v>
      </c>
      <c r="AY137" s="14" t="s">
        <v>116</v>
      </c>
      <c r="BE137" s="151">
        <f t="shared" si="4"/>
        <v>0</v>
      </c>
      <c r="BF137" s="151">
        <f t="shared" si="5"/>
        <v>0</v>
      </c>
      <c r="BG137" s="151">
        <f t="shared" si="6"/>
        <v>0</v>
      </c>
      <c r="BH137" s="151">
        <f t="shared" si="7"/>
        <v>0</v>
      </c>
      <c r="BI137" s="151">
        <f t="shared" si="8"/>
        <v>0</v>
      </c>
      <c r="BJ137" s="14" t="s">
        <v>123</v>
      </c>
      <c r="BK137" s="152">
        <f t="shared" si="9"/>
        <v>0</v>
      </c>
      <c r="BL137" s="14" t="s">
        <v>122</v>
      </c>
      <c r="BM137" s="150" t="s">
        <v>140</v>
      </c>
    </row>
    <row r="138" spans="1:65" s="2" customFormat="1" ht="21.75" customHeight="1">
      <c r="A138" s="26"/>
      <c r="B138" s="139"/>
      <c r="C138" s="140" t="s">
        <v>141</v>
      </c>
      <c r="D138" s="140" t="s">
        <v>118</v>
      </c>
      <c r="E138" s="141" t="s">
        <v>142</v>
      </c>
      <c r="F138" s="142" t="s">
        <v>143</v>
      </c>
      <c r="G138" s="143" t="s">
        <v>139</v>
      </c>
      <c r="H138" s="144">
        <v>43.302999999999997</v>
      </c>
      <c r="I138" s="144">
        <v>0</v>
      </c>
      <c r="J138" s="144">
        <f t="shared" si="0"/>
        <v>0</v>
      </c>
      <c r="K138" s="145"/>
      <c r="L138" s="27"/>
      <c r="M138" s="146" t="s">
        <v>1</v>
      </c>
      <c r="N138" s="147" t="s">
        <v>37</v>
      </c>
      <c r="O138" s="148">
        <v>5.6000000000000001E-2</v>
      </c>
      <c r="P138" s="148">
        <f t="shared" si="1"/>
        <v>2.4249679999999998</v>
      </c>
      <c r="Q138" s="148">
        <v>0</v>
      </c>
      <c r="R138" s="148">
        <f t="shared" si="2"/>
        <v>0</v>
      </c>
      <c r="S138" s="148">
        <v>0</v>
      </c>
      <c r="T138" s="149">
        <f t="shared" si="3"/>
        <v>0</v>
      </c>
      <c r="U138" s="26"/>
      <c r="V138" s="26"/>
      <c r="W138" s="26"/>
      <c r="X138" s="26"/>
      <c r="Y138" s="26"/>
      <c r="Z138" s="26"/>
      <c r="AA138" s="26"/>
      <c r="AB138" s="26"/>
      <c r="AC138" s="26"/>
      <c r="AD138" s="26"/>
      <c r="AE138" s="26"/>
      <c r="AR138" s="150" t="s">
        <v>122</v>
      </c>
      <c r="AT138" s="150" t="s">
        <v>118</v>
      </c>
      <c r="AU138" s="150" t="s">
        <v>123</v>
      </c>
      <c r="AY138" s="14" t="s">
        <v>116</v>
      </c>
      <c r="BE138" s="151">
        <f t="shared" si="4"/>
        <v>0</v>
      </c>
      <c r="BF138" s="151">
        <f t="shared" si="5"/>
        <v>0</v>
      </c>
      <c r="BG138" s="151">
        <f t="shared" si="6"/>
        <v>0</v>
      </c>
      <c r="BH138" s="151">
        <f t="shared" si="7"/>
        <v>0</v>
      </c>
      <c r="BI138" s="151">
        <f t="shared" si="8"/>
        <v>0</v>
      </c>
      <c r="BJ138" s="14" t="s">
        <v>123</v>
      </c>
      <c r="BK138" s="152">
        <f t="shared" si="9"/>
        <v>0</v>
      </c>
      <c r="BL138" s="14" t="s">
        <v>122</v>
      </c>
      <c r="BM138" s="150" t="s">
        <v>144</v>
      </c>
    </row>
    <row r="139" spans="1:65" s="2" customFormat="1" ht="16.5" customHeight="1">
      <c r="A139" s="26"/>
      <c r="B139" s="139"/>
      <c r="C139" s="140" t="s">
        <v>145</v>
      </c>
      <c r="D139" s="140" t="s">
        <v>118</v>
      </c>
      <c r="E139" s="141" t="s">
        <v>146</v>
      </c>
      <c r="F139" s="142" t="s">
        <v>147</v>
      </c>
      <c r="G139" s="143" t="s">
        <v>139</v>
      </c>
      <c r="H139" s="144">
        <v>6.6760000000000002</v>
      </c>
      <c r="I139" s="144">
        <v>0</v>
      </c>
      <c r="J139" s="144">
        <f t="shared" si="0"/>
        <v>0</v>
      </c>
      <c r="K139" s="145"/>
      <c r="L139" s="27"/>
      <c r="M139" s="146" t="s">
        <v>1</v>
      </c>
      <c r="N139" s="147" t="s">
        <v>37</v>
      </c>
      <c r="O139" s="148">
        <v>0.83799999999999997</v>
      </c>
      <c r="P139" s="148">
        <f t="shared" si="1"/>
        <v>5.5944880000000001</v>
      </c>
      <c r="Q139" s="148">
        <v>0</v>
      </c>
      <c r="R139" s="148">
        <f t="shared" si="2"/>
        <v>0</v>
      </c>
      <c r="S139" s="148">
        <v>0</v>
      </c>
      <c r="T139" s="149">
        <f t="shared" si="3"/>
        <v>0</v>
      </c>
      <c r="U139" s="26"/>
      <c r="V139" s="26"/>
      <c r="W139" s="26"/>
      <c r="X139" s="26"/>
      <c r="Y139" s="26"/>
      <c r="Z139" s="26"/>
      <c r="AA139" s="26"/>
      <c r="AB139" s="26"/>
      <c r="AC139" s="26"/>
      <c r="AD139" s="26"/>
      <c r="AE139" s="26"/>
      <c r="AR139" s="150" t="s">
        <v>122</v>
      </c>
      <c r="AT139" s="150" t="s">
        <v>118</v>
      </c>
      <c r="AU139" s="150" t="s">
        <v>123</v>
      </c>
      <c r="AY139" s="14" t="s">
        <v>116</v>
      </c>
      <c r="BE139" s="151">
        <f t="shared" si="4"/>
        <v>0</v>
      </c>
      <c r="BF139" s="151">
        <f t="shared" si="5"/>
        <v>0</v>
      </c>
      <c r="BG139" s="151">
        <f t="shared" si="6"/>
        <v>0</v>
      </c>
      <c r="BH139" s="151">
        <f t="shared" si="7"/>
        <v>0</v>
      </c>
      <c r="BI139" s="151">
        <f t="shared" si="8"/>
        <v>0</v>
      </c>
      <c r="BJ139" s="14" t="s">
        <v>123</v>
      </c>
      <c r="BK139" s="152">
        <f t="shared" si="9"/>
        <v>0</v>
      </c>
      <c r="BL139" s="14" t="s">
        <v>122</v>
      </c>
      <c r="BM139" s="150" t="s">
        <v>148</v>
      </c>
    </row>
    <row r="140" spans="1:65" s="2" customFormat="1" ht="21.75" customHeight="1">
      <c r="A140" s="26"/>
      <c r="B140" s="139"/>
      <c r="C140" s="140" t="s">
        <v>149</v>
      </c>
      <c r="D140" s="140" t="s">
        <v>118</v>
      </c>
      <c r="E140" s="141" t="s">
        <v>150</v>
      </c>
      <c r="F140" s="142" t="s">
        <v>151</v>
      </c>
      <c r="G140" s="143" t="s">
        <v>139</v>
      </c>
      <c r="H140" s="144">
        <v>49.728999999999999</v>
      </c>
      <c r="I140" s="144">
        <v>0</v>
      </c>
      <c r="J140" s="144">
        <f t="shared" si="0"/>
        <v>0</v>
      </c>
      <c r="K140" s="145"/>
      <c r="L140" s="27"/>
      <c r="M140" s="146" t="s">
        <v>1</v>
      </c>
      <c r="N140" s="147" t="s">
        <v>37</v>
      </c>
      <c r="O140" s="148">
        <v>7.0999999999999994E-2</v>
      </c>
      <c r="P140" s="148">
        <f t="shared" si="1"/>
        <v>3.5307589999999998</v>
      </c>
      <c r="Q140" s="148">
        <v>0</v>
      </c>
      <c r="R140" s="148">
        <f t="shared" si="2"/>
        <v>0</v>
      </c>
      <c r="S140" s="148">
        <v>0</v>
      </c>
      <c r="T140" s="149">
        <f t="shared" si="3"/>
        <v>0</v>
      </c>
      <c r="U140" s="26"/>
      <c r="V140" s="26"/>
      <c r="W140" s="26"/>
      <c r="X140" s="26"/>
      <c r="Y140" s="26"/>
      <c r="Z140" s="26"/>
      <c r="AA140" s="26"/>
      <c r="AB140" s="26"/>
      <c r="AC140" s="26"/>
      <c r="AD140" s="26"/>
      <c r="AE140" s="26"/>
      <c r="AR140" s="150" t="s">
        <v>122</v>
      </c>
      <c r="AT140" s="150" t="s">
        <v>118</v>
      </c>
      <c r="AU140" s="150" t="s">
        <v>123</v>
      </c>
      <c r="AY140" s="14" t="s">
        <v>116</v>
      </c>
      <c r="BE140" s="151">
        <f t="shared" si="4"/>
        <v>0</v>
      </c>
      <c r="BF140" s="151">
        <f t="shared" si="5"/>
        <v>0</v>
      </c>
      <c r="BG140" s="151">
        <f t="shared" si="6"/>
        <v>0</v>
      </c>
      <c r="BH140" s="151">
        <f t="shared" si="7"/>
        <v>0</v>
      </c>
      <c r="BI140" s="151">
        <f t="shared" si="8"/>
        <v>0</v>
      </c>
      <c r="BJ140" s="14" t="s">
        <v>123</v>
      </c>
      <c r="BK140" s="152">
        <f t="shared" si="9"/>
        <v>0</v>
      </c>
      <c r="BL140" s="14" t="s">
        <v>122</v>
      </c>
      <c r="BM140" s="150" t="s">
        <v>152</v>
      </c>
    </row>
    <row r="141" spans="1:65" s="12" customFormat="1" ht="22.9" customHeight="1">
      <c r="B141" s="127"/>
      <c r="D141" s="128" t="s">
        <v>70</v>
      </c>
      <c r="E141" s="137" t="s">
        <v>123</v>
      </c>
      <c r="F141" s="137" t="s">
        <v>153</v>
      </c>
      <c r="J141" s="138">
        <f>BK141</f>
        <v>0</v>
      </c>
      <c r="L141" s="127"/>
      <c r="M141" s="131"/>
      <c r="N141" s="132"/>
      <c r="O141" s="132"/>
      <c r="P141" s="133">
        <f>SUM(P142:P143)</f>
        <v>3.1565571799999996</v>
      </c>
      <c r="Q141" s="132"/>
      <c r="R141" s="133">
        <f>SUM(R142:R143)</f>
        <v>11.36038316</v>
      </c>
      <c r="S141" s="132"/>
      <c r="T141" s="134">
        <f>SUM(T142:T143)</f>
        <v>0</v>
      </c>
      <c r="AR141" s="128" t="s">
        <v>76</v>
      </c>
      <c r="AT141" s="135" t="s">
        <v>70</v>
      </c>
      <c r="AU141" s="135" t="s">
        <v>76</v>
      </c>
      <c r="AY141" s="128" t="s">
        <v>116</v>
      </c>
      <c r="BK141" s="136">
        <f>SUM(BK142:BK143)</f>
        <v>0</v>
      </c>
    </row>
    <row r="142" spans="1:65" s="2" customFormat="1" ht="21.75" customHeight="1">
      <c r="A142" s="26"/>
      <c r="B142" s="139"/>
      <c r="C142" s="140" t="s">
        <v>154</v>
      </c>
      <c r="D142" s="140" t="s">
        <v>118</v>
      </c>
      <c r="E142" s="141" t="s">
        <v>155</v>
      </c>
      <c r="F142" s="142" t="s">
        <v>156</v>
      </c>
      <c r="G142" s="143" t="s">
        <v>139</v>
      </c>
      <c r="H142" s="144">
        <v>6.3E-2</v>
      </c>
      <c r="I142" s="144">
        <v>0</v>
      </c>
      <c r="J142" s="144">
        <f>ROUND(I142*H142,3)</f>
        <v>0</v>
      </c>
      <c r="K142" s="145"/>
      <c r="L142" s="27"/>
      <c r="M142" s="146" t="s">
        <v>1</v>
      </c>
      <c r="N142" s="147" t="s">
        <v>37</v>
      </c>
      <c r="O142" s="148">
        <v>3.3658600000000001</v>
      </c>
      <c r="P142" s="148">
        <f>O142*H142</f>
        <v>0.21204918</v>
      </c>
      <c r="Q142" s="148">
        <v>2.1286399999999999</v>
      </c>
      <c r="R142" s="148">
        <f>Q142*H142</f>
        <v>0.13410432</v>
      </c>
      <c r="S142" s="148">
        <v>0</v>
      </c>
      <c r="T142" s="149">
        <f>S142*H142</f>
        <v>0</v>
      </c>
      <c r="U142" s="26"/>
      <c r="V142" s="26"/>
      <c r="W142" s="26"/>
      <c r="X142" s="26"/>
      <c r="Y142" s="26"/>
      <c r="Z142" s="26"/>
      <c r="AA142" s="26"/>
      <c r="AB142" s="26"/>
      <c r="AC142" s="26"/>
      <c r="AD142" s="26"/>
      <c r="AE142" s="26"/>
      <c r="AR142" s="150" t="s">
        <v>122</v>
      </c>
      <c r="AT142" s="150" t="s">
        <v>118</v>
      </c>
      <c r="AU142" s="150" t="s">
        <v>123</v>
      </c>
      <c r="AY142" s="14" t="s">
        <v>116</v>
      </c>
      <c r="BE142" s="151">
        <f>IF(N142="základná",J142,0)</f>
        <v>0</v>
      </c>
      <c r="BF142" s="151">
        <f>IF(N142="znížená",J142,0)</f>
        <v>0</v>
      </c>
      <c r="BG142" s="151">
        <f>IF(N142="zákl. prenesená",J142,0)</f>
        <v>0</v>
      </c>
      <c r="BH142" s="151">
        <f>IF(N142="zníž. prenesená",J142,0)</f>
        <v>0</v>
      </c>
      <c r="BI142" s="151">
        <f>IF(N142="nulová",J142,0)</f>
        <v>0</v>
      </c>
      <c r="BJ142" s="14" t="s">
        <v>123</v>
      </c>
      <c r="BK142" s="152">
        <f>ROUND(I142*H142,3)</f>
        <v>0</v>
      </c>
      <c r="BL142" s="14" t="s">
        <v>122</v>
      </c>
      <c r="BM142" s="150" t="s">
        <v>157</v>
      </c>
    </row>
    <row r="143" spans="1:65" s="2" customFormat="1" ht="16.5" customHeight="1">
      <c r="A143" s="26"/>
      <c r="B143" s="139"/>
      <c r="C143" s="140" t="s">
        <v>158</v>
      </c>
      <c r="D143" s="140" t="s">
        <v>118</v>
      </c>
      <c r="E143" s="141" t="s">
        <v>159</v>
      </c>
      <c r="F143" s="142" t="s">
        <v>160</v>
      </c>
      <c r="G143" s="143" t="s">
        <v>139</v>
      </c>
      <c r="H143" s="144">
        <v>5.0679999999999996</v>
      </c>
      <c r="I143" s="144">
        <v>0</v>
      </c>
      <c r="J143" s="144">
        <f>ROUND(I143*H143,3)</f>
        <v>0</v>
      </c>
      <c r="K143" s="145"/>
      <c r="L143" s="27"/>
      <c r="M143" s="146" t="s">
        <v>1</v>
      </c>
      <c r="N143" s="147" t="s">
        <v>37</v>
      </c>
      <c r="O143" s="148">
        <v>0.58099999999999996</v>
      </c>
      <c r="P143" s="148">
        <f>O143*H143</f>
        <v>2.9445079999999995</v>
      </c>
      <c r="Q143" s="148">
        <v>2.2151299999999998</v>
      </c>
      <c r="R143" s="148">
        <f>Q143*H143</f>
        <v>11.226278839999999</v>
      </c>
      <c r="S143" s="148">
        <v>0</v>
      </c>
      <c r="T143" s="149">
        <f>S143*H143</f>
        <v>0</v>
      </c>
      <c r="U143" s="26"/>
      <c r="V143" s="26"/>
      <c r="W143" s="26"/>
      <c r="X143" s="26"/>
      <c r="Y143" s="26"/>
      <c r="Z143" s="26"/>
      <c r="AA143" s="26"/>
      <c r="AB143" s="26"/>
      <c r="AC143" s="26"/>
      <c r="AD143" s="26"/>
      <c r="AE143" s="26"/>
      <c r="AR143" s="150" t="s">
        <v>122</v>
      </c>
      <c r="AT143" s="150" t="s">
        <v>118</v>
      </c>
      <c r="AU143" s="150" t="s">
        <v>123</v>
      </c>
      <c r="AY143" s="14" t="s">
        <v>116</v>
      </c>
      <c r="BE143" s="151">
        <f>IF(N143="základná",J143,0)</f>
        <v>0</v>
      </c>
      <c r="BF143" s="151">
        <f>IF(N143="znížená",J143,0)</f>
        <v>0</v>
      </c>
      <c r="BG143" s="151">
        <f>IF(N143="zákl. prenesená",J143,0)</f>
        <v>0</v>
      </c>
      <c r="BH143" s="151">
        <f>IF(N143="zníž. prenesená",J143,0)</f>
        <v>0</v>
      </c>
      <c r="BI143" s="151">
        <f>IF(N143="nulová",J143,0)</f>
        <v>0</v>
      </c>
      <c r="BJ143" s="14" t="s">
        <v>123</v>
      </c>
      <c r="BK143" s="152">
        <f>ROUND(I143*H143,3)</f>
        <v>0</v>
      </c>
      <c r="BL143" s="14" t="s">
        <v>122</v>
      </c>
      <c r="BM143" s="150" t="s">
        <v>161</v>
      </c>
    </row>
    <row r="144" spans="1:65" s="12" customFormat="1" ht="22.9" customHeight="1">
      <c r="B144" s="127"/>
      <c r="D144" s="128" t="s">
        <v>70</v>
      </c>
      <c r="E144" s="137" t="s">
        <v>128</v>
      </c>
      <c r="F144" s="137" t="s">
        <v>162</v>
      </c>
      <c r="I144" s="12">
        <v>0</v>
      </c>
      <c r="J144" s="138">
        <f>BK144</f>
        <v>0</v>
      </c>
      <c r="L144" s="127"/>
      <c r="M144" s="131"/>
      <c r="N144" s="132"/>
      <c r="O144" s="132"/>
      <c r="P144" s="133">
        <f>SUM(P145:P156)</f>
        <v>15.522329999999998</v>
      </c>
      <c r="Q144" s="132"/>
      <c r="R144" s="133">
        <f>SUM(R145:R156)</f>
        <v>5.110071200000001</v>
      </c>
      <c r="S144" s="132"/>
      <c r="T144" s="134">
        <f>SUM(T145:T156)</f>
        <v>0</v>
      </c>
      <c r="AR144" s="128" t="s">
        <v>76</v>
      </c>
      <c r="AT144" s="135" t="s">
        <v>70</v>
      </c>
      <c r="AU144" s="135" t="s">
        <v>76</v>
      </c>
      <c r="AY144" s="128" t="s">
        <v>116</v>
      </c>
      <c r="BK144" s="136">
        <f>SUM(BK145:BK156)</f>
        <v>0</v>
      </c>
    </row>
    <row r="145" spans="1:65" s="2" customFormat="1" ht="21.75" customHeight="1">
      <c r="A145" s="26"/>
      <c r="B145" s="139"/>
      <c r="C145" s="140" t="s">
        <v>163</v>
      </c>
      <c r="D145" s="140" t="s">
        <v>118</v>
      </c>
      <c r="E145" s="141" t="s">
        <v>164</v>
      </c>
      <c r="F145" s="142" t="s">
        <v>165</v>
      </c>
      <c r="G145" s="143" t="s">
        <v>166</v>
      </c>
      <c r="H145" s="144">
        <v>39</v>
      </c>
      <c r="I145" s="144">
        <v>0</v>
      </c>
      <c r="J145" s="144">
        <f t="shared" ref="J145:J156" si="10">ROUND(I145*H145,3)</f>
        <v>0</v>
      </c>
      <c r="K145" s="145"/>
      <c r="L145" s="27"/>
      <c r="M145" s="146" t="s">
        <v>1</v>
      </c>
      <c r="N145" s="147" t="s">
        <v>37</v>
      </c>
      <c r="O145" s="148">
        <v>0.377</v>
      </c>
      <c r="P145" s="148">
        <f t="shared" ref="P145:P156" si="11">O145*H145</f>
        <v>14.702999999999999</v>
      </c>
      <c r="Q145" s="148">
        <v>0.10964</v>
      </c>
      <c r="R145" s="148">
        <f t="shared" ref="R145:R156" si="12">Q145*H145</f>
        <v>4.2759600000000004</v>
      </c>
      <c r="S145" s="148">
        <v>0</v>
      </c>
      <c r="T145" s="149">
        <f t="shared" ref="T145:T156" si="13">S145*H145</f>
        <v>0</v>
      </c>
      <c r="U145" s="26"/>
      <c r="V145" s="26"/>
      <c r="W145" s="26"/>
      <c r="X145" s="26"/>
      <c r="Y145" s="26"/>
      <c r="Z145" s="26"/>
      <c r="AA145" s="26"/>
      <c r="AB145" s="26"/>
      <c r="AC145" s="26"/>
      <c r="AD145" s="26"/>
      <c r="AE145" s="26"/>
      <c r="AR145" s="150" t="s">
        <v>122</v>
      </c>
      <c r="AT145" s="150" t="s">
        <v>118</v>
      </c>
      <c r="AU145" s="150" t="s">
        <v>123</v>
      </c>
      <c r="AY145" s="14" t="s">
        <v>116</v>
      </c>
      <c r="BE145" s="151">
        <f t="shared" ref="BE145:BE156" si="14">IF(N145="základná",J145,0)</f>
        <v>0</v>
      </c>
      <c r="BF145" s="151">
        <f t="shared" ref="BF145:BF156" si="15">IF(N145="znížená",J145,0)</f>
        <v>0</v>
      </c>
      <c r="BG145" s="151">
        <f t="shared" ref="BG145:BG156" si="16">IF(N145="zákl. prenesená",J145,0)</f>
        <v>0</v>
      </c>
      <c r="BH145" s="151">
        <f t="shared" ref="BH145:BH156" si="17">IF(N145="zníž. prenesená",J145,0)</f>
        <v>0</v>
      </c>
      <c r="BI145" s="151">
        <f t="shared" ref="BI145:BI156" si="18">IF(N145="nulová",J145,0)</f>
        <v>0</v>
      </c>
      <c r="BJ145" s="14" t="s">
        <v>123</v>
      </c>
      <c r="BK145" s="152">
        <f t="shared" ref="BK145:BK156" si="19">ROUND(I145*H145,3)</f>
        <v>0</v>
      </c>
      <c r="BL145" s="14" t="s">
        <v>122</v>
      </c>
      <c r="BM145" s="150" t="s">
        <v>167</v>
      </c>
    </row>
    <row r="146" spans="1:65" s="2" customFormat="1" ht="21.75" customHeight="1">
      <c r="A146" s="26"/>
      <c r="B146" s="139"/>
      <c r="C146" s="153" t="s">
        <v>168</v>
      </c>
      <c r="D146" s="153" t="s">
        <v>169</v>
      </c>
      <c r="E146" s="154" t="s">
        <v>170</v>
      </c>
      <c r="F146" s="155" t="s">
        <v>171</v>
      </c>
      <c r="G146" s="156" t="s">
        <v>166</v>
      </c>
      <c r="H146" s="157">
        <v>26</v>
      </c>
      <c r="I146" s="157">
        <v>0</v>
      </c>
      <c r="J146" s="157">
        <f t="shared" si="10"/>
        <v>0</v>
      </c>
      <c r="K146" s="158"/>
      <c r="L146" s="159"/>
      <c r="M146" s="160" t="s">
        <v>1</v>
      </c>
      <c r="N146" s="161" t="s">
        <v>37</v>
      </c>
      <c r="O146" s="148">
        <v>0</v>
      </c>
      <c r="P146" s="148">
        <f t="shared" si="11"/>
        <v>0</v>
      </c>
      <c r="Q146" s="148">
        <v>1.47E-2</v>
      </c>
      <c r="R146" s="148">
        <f t="shared" si="12"/>
        <v>0.38219999999999998</v>
      </c>
      <c r="S146" s="148">
        <v>0</v>
      </c>
      <c r="T146" s="149">
        <f t="shared" si="13"/>
        <v>0</v>
      </c>
      <c r="U146" s="26"/>
      <c r="V146" s="26"/>
      <c r="W146" s="26"/>
      <c r="X146" s="26"/>
      <c r="Y146" s="26"/>
      <c r="Z146" s="26"/>
      <c r="AA146" s="26"/>
      <c r="AB146" s="26"/>
      <c r="AC146" s="26"/>
      <c r="AD146" s="26"/>
      <c r="AE146" s="26"/>
      <c r="AR146" s="150" t="s">
        <v>149</v>
      </c>
      <c r="AT146" s="150" t="s">
        <v>169</v>
      </c>
      <c r="AU146" s="150" t="s">
        <v>123</v>
      </c>
      <c r="AY146" s="14" t="s">
        <v>116</v>
      </c>
      <c r="BE146" s="151">
        <f t="shared" si="14"/>
        <v>0</v>
      </c>
      <c r="BF146" s="151">
        <f t="shared" si="15"/>
        <v>0</v>
      </c>
      <c r="BG146" s="151">
        <f t="shared" si="16"/>
        <v>0</v>
      </c>
      <c r="BH146" s="151">
        <f t="shared" si="17"/>
        <v>0</v>
      </c>
      <c r="BI146" s="151">
        <f t="shared" si="18"/>
        <v>0</v>
      </c>
      <c r="BJ146" s="14" t="s">
        <v>123</v>
      </c>
      <c r="BK146" s="152">
        <f t="shared" si="19"/>
        <v>0</v>
      </c>
      <c r="BL146" s="14" t="s">
        <v>122</v>
      </c>
      <c r="BM146" s="150" t="s">
        <v>172</v>
      </c>
    </row>
    <row r="147" spans="1:65" s="2" customFormat="1" ht="21.75" customHeight="1">
      <c r="A147" s="26"/>
      <c r="B147" s="139"/>
      <c r="C147" s="153" t="s">
        <v>173</v>
      </c>
      <c r="D147" s="153" t="s">
        <v>169</v>
      </c>
      <c r="E147" s="154" t="s">
        <v>174</v>
      </c>
      <c r="F147" s="155" t="s">
        <v>175</v>
      </c>
      <c r="G147" s="156" t="s">
        <v>166</v>
      </c>
      <c r="H147" s="157">
        <v>1</v>
      </c>
      <c r="I147" s="157">
        <v>0</v>
      </c>
      <c r="J147" s="157">
        <f t="shared" si="10"/>
        <v>0</v>
      </c>
      <c r="K147" s="158"/>
      <c r="L147" s="159"/>
      <c r="M147" s="160" t="s">
        <v>1</v>
      </c>
      <c r="N147" s="161" t="s">
        <v>37</v>
      </c>
      <c r="O147" s="148">
        <v>0</v>
      </c>
      <c r="P147" s="148">
        <f t="shared" si="11"/>
        <v>0</v>
      </c>
      <c r="Q147" s="148">
        <v>1.17E-2</v>
      </c>
      <c r="R147" s="148">
        <f t="shared" si="12"/>
        <v>1.17E-2</v>
      </c>
      <c r="S147" s="148">
        <v>0</v>
      </c>
      <c r="T147" s="149">
        <f t="shared" si="13"/>
        <v>0</v>
      </c>
      <c r="U147" s="26"/>
      <c r="V147" s="26"/>
      <c r="W147" s="26"/>
      <c r="X147" s="26"/>
      <c r="Y147" s="26"/>
      <c r="Z147" s="26"/>
      <c r="AA147" s="26"/>
      <c r="AB147" s="26"/>
      <c r="AC147" s="26"/>
      <c r="AD147" s="26"/>
      <c r="AE147" s="26"/>
      <c r="AR147" s="150" t="s">
        <v>149</v>
      </c>
      <c r="AT147" s="150" t="s">
        <v>169</v>
      </c>
      <c r="AU147" s="150" t="s">
        <v>123</v>
      </c>
      <c r="AY147" s="14" t="s">
        <v>116</v>
      </c>
      <c r="BE147" s="151">
        <f t="shared" si="14"/>
        <v>0</v>
      </c>
      <c r="BF147" s="151">
        <f t="shared" si="15"/>
        <v>0</v>
      </c>
      <c r="BG147" s="151">
        <f t="shared" si="16"/>
        <v>0</v>
      </c>
      <c r="BH147" s="151">
        <f t="shared" si="17"/>
        <v>0</v>
      </c>
      <c r="BI147" s="151">
        <f t="shared" si="18"/>
        <v>0</v>
      </c>
      <c r="BJ147" s="14" t="s">
        <v>123</v>
      </c>
      <c r="BK147" s="152">
        <f t="shared" si="19"/>
        <v>0</v>
      </c>
      <c r="BL147" s="14" t="s">
        <v>122</v>
      </c>
      <c r="BM147" s="150" t="s">
        <v>176</v>
      </c>
    </row>
    <row r="148" spans="1:65" s="2" customFormat="1" ht="21.75" customHeight="1">
      <c r="A148" s="26"/>
      <c r="B148" s="139"/>
      <c r="C148" s="153" t="s">
        <v>177</v>
      </c>
      <c r="D148" s="153" t="s">
        <v>169</v>
      </c>
      <c r="E148" s="154" t="s">
        <v>178</v>
      </c>
      <c r="F148" s="155" t="s">
        <v>179</v>
      </c>
      <c r="G148" s="156" t="s">
        <v>166</v>
      </c>
      <c r="H148" s="157">
        <v>11</v>
      </c>
      <c r="I148" s="157">
        <v>0</v>
      </c>
      <c r="J148" s="157">
        <f t="shared" si="10"/>
        <v>0</v>
      </c>
      <c r="K148" s="158"/>
      <c r="L148" s="159"/>
      <c r="M148" s="160" t="s">
        <v>1</v>
      </c>
      <c r="N148" s="161" t="s">
        <v>37</v>
      </c>
      <c r="O148" s="148">
        <v>0</v>
      </c>
      <c r="P148" s="148">
        <f t="shared" si="11"/>
        <v>0</v>
      </c>
      <c r="Q148" s="148">
        <v>1.47E-2</v>
      </c>
      <c r="R148" s="148">
        <f t="shared" si="12"/>
        <v>0.16169999999999998</v>
      </c>
      <c r="S148" s="148">
        <v>0</v>
      </c>
      <c r="T148" s="149">
        <f t="shared" si="13"/>
        <v>0</v>
      </c>
      <c r="U148" s="26"/>
      <c r="V148" s="26"/>
      <c r="W148" s="26"/>
      <c r="X148" s="26"/>
      <c r="Y148" s="26"/>
      <c r="Z148" s="26"/>
      <c r="AA148" s="26"/>
      <c r="AB148" s="26"/>
      <c r="AC148" s="26"/>
      <c r="AD148" s="26"/>
      <c r="AE148" s="26"/>
      <c r="AR148" s="150" t="s">
        <v>149</v>
      </c>
      <c r="AT148" s="150" t="s">
        <v>169</v>
      </c>
      <c r="AU148" s="150" t="s">
        <v>123</v>
      </c>
      <c r="AY148" s="14" t="s">
        <v>116</v>
      </c>
      <c r="BE148" s="151">
        <f t="shared" si="14"/>
        <v>0</v>
      </c>
      <c r="BF148" s="151">
        <f t="shared" si="15"/>
        <v>0</v>
      </c>
      <c r="BG148" s="151">
        <f t="shared" si="16"/>
        <v>0</v>
      </c>
      <c r="BH148" s="151">
        <f t="shared" si="17"/>
        <v>0</v>
      </c>
      <c r="BI148" s="151">
        <f t="shared" si="18"/>
        <v>0</v>
      </c>
      <c r="BJ148" s="14" t="s">
        <v>123</v>
      </c>
      <c r="BK148" s="152">
        <f t="shared" si="19"/>
        <v>0</v>
      </c>
      <c r="BL148" s="14" t="s">
        <v>122</v>
      </c>
      <c r="BM148" s="150" t="s">
        <v>180</v>
      </c>
    </row>
    <row r="149" spans="1:65" s="2" customFormat="1" ht="21.75" customHeight="1">
      <c r="A149" s="26"/>
      <c r="B149" s="139"/>
      <c r="C149" s="153" t="s">
        <v>181</v>
      </c>
      <c r="D149" s="153" t="s">
        <v>169</v>
      </c>
      <c r="E149" s="154" t="s">
        <v>182</v>
      </c>
      <c r="F149" s="155" t="s">
        <v>183</v>
      </c>
      <c r="G149" s="156" t="s">
        <v>166</v>
      </c>
      <c r="H149" s="157">
        <v>1</v>
      </c>
      <c r="I149" s="157">
        <v>0</v>
      </c>
      <c r="J149" s="157">
        <f t="shared" si="10"/>
        <v>0</v>
      </c>
      <c r="K149" s="158"/>
      <c r="L149" s="159"/>
      <c r="M149" s="160" t="s">
        <v>1</v>
      </c>
      <c r="N149" s="161" t="s">
        <v>37</v>
      </c>
      <c r="O149" s="148">
        <v>0</v>
      </c>
      <c r="P149" s="148">
        <f t="shared" si="11"/>
        <v>0</v>
      </c>
      <c r="Q149" s="148">
        <v>1.47E-2</v>
      </c>
      <c r="R149" s="148">
        <f t="shared" si="12"/>
        <v>1.47E-2</v>
      </c>
      <c r="S149" s="148">
        <v>0</v>
      </c>
      <c r="T149" s="149">
        <f t="shared" si="13"/>
        <v>0</v>
      </c>
      <c r="U149" s="26"/>
      <c r="V149" s="26"/>
      <c r="W149" s="26"/>
      <c r="X149" s="26"/>
      <c r="Y149" s="26"/>
      <c r="Z149" s="26"/>
      <c r="AA149" s="26"/>
      <c r="AB149" s="26"/>
      <c r="AC149" s="26"/>
      <c r="AD149" s="26"/>
      <c r="AE149" s="26"/>
      <c r="AR149" s="150" t="s">
        <v>149</v>
      </c>
      <c r="AT149" s="150" t="s">
        <v>169</v>
      </c>
      <c r="AU149" s="150" t="s">
        <v>123</v>
      </c>
      <c r="AY149" s="14" t="s">
        <v>116</v>
      </c>
      <c r="BE149" s="151">
        <f t="shared" si="14"/>
        <v>0</v>
      </c>
      <c r="BF149" s="151">
        <f t="shared" si="15"/>
        <v>0</v>
      </c>
      <c r="BG149" s="151">
        <f t="shared" si="16"/>
        <v>0</v>
      </c>
      <c r="BH149" s="151">
        <f t="shared" si="17"/>
        <v>0</v>
      </c>
      <c r="BI149" s="151">
        <f t="shared" si="18"/>
        <v>0</v>
      </c>
      <c r="BJ149" s="14" t="s">
        <v>123</v>
      </c>
      <c r="BK149" s="152">
        <f t="shared" si="19"/>
        <v>0</v>
      </c>
      <c r="BL149" s="14" t="s">
        <v>122</v>
      </c>
      <c r="BM149" s="150" t="s">
        <v>184</v>
      </c>
    </row>
    <row r="150" spans="1:65" s="2" customFormat="1" ht="16.5" customHeight="1">
      <c r="A150" s="26"/>
      <c r="B150" s="139"/>
      <c r="C150" s="153" t="s">
        <v>185</v>
      </c>
      <c r="D150" s="153" t="s">
        <v>169</v>
      </c>
      <c r="E150" s="154" t="s">
        <v>186</v>
      </c>
      <c r="F150" s="155" t="s">
        <v>187</v>
      </c>
      <c r="G150" s="156" t="s">
        <v>166</v>
      </c>
      <c r="H150" s="157">
        <v>148</v>
      </c>
      <c r="I150" s="157">
        <v>0</v>
      </c>
      <c r="J150" s="157">
        <f t="shared" si="10"/>
        <v>0</v>
      </c>
      <c r="K150" s="158"/>
      <c r="L150" s="159"/>
      <c r="M150" s="160" t="s">
        <v>1</v>
      </c>
      <c r="N150" s="161" t="s">
        <v>37</v>
      </c>
      <c r="O150" s="148">
        <v>0</v>
      </c>
      <c r="P150" s="148">
        <f t="shared" si="11"/>
        <v>0</v>
      </c>
      <c r="Q150" s="148">
        <v>1.0000000000000001E-5</v>
      </c>
      <c r="R150" s="148">
        <f t="shared" si="12"/>
        <v>1.4800000000000002E-3</v>
      </c>
      <c r="S150" s="148">
        <v>0</v>
      </c>
      <c r="T150" s="149">
        <f t="shared" si="13"/>
        <v>0</v>
      </c>
      <c r="U150" s="26"/>
      <c r="V150" s="26"/>
      <c r="W150" s="26"/>
      <c r="X150" s="26"/>
      <c r="Y150" s="26"/>
      <c r="Z150" s="26"/>
      <c r="AA150" s="26"/>
      <c r="AB150" s="26"/>
      <c r="AC150" s="26"/>
      <c r="AD150" s="26"/>
      <c r="AE150" s="26"/>
      <c r="AR150" s="150" t="s">
        <v>149</v>
      </c>
      <c r="AT150" s="150" t="s">
        <v>169</v>
      </c>
      <c r="AU150" s="150" t="s">
        <v>123</v>
      </c>
      <c r="AY150" s="14" t="s">
        <v>116</v>
      </c>
      <c r="BE150" s="151">
        <f t="shared" si="14"/>
        <v>0</v>
      </c>
      <c r="BF150" s="151">
        <f t="shared" si="15"/>
        <v>0</v>
      </c>
      <c r="BG150" s="151">
        <f t="shared" si="16"/>
        <v>0</v>
      </c>
      <c r="BH150" s="151">
        <f t="shared" si="17"/>
        <v>0</v>
      </c>
      <c r="BI150" s="151">
        <f t="shared" si="18"/>
        <v>0</v>
      </c>
      <c r="BJ150" s="14" t="s">
        <v>123</v>
      </c>
      <c r="BK150" s="152">
        <f t="shared" si="19"/>
        <v>0</v>
      </c>
      <c r="BL150" s="14" t="s">
        <v>122</v>
      </c>
      <c r="BM150" s="150" t="s">
        <v>188</v>
      </c>
    </row>
    <row r="151" spans="1:65" s="2" customFormat="1" ht="21.75" customHeight="1">
      <c r="A151" s="26"/>
      <c r="B151" s="139"/>
      <c r="C151" s="140" t="s">
        <v>189</v>
      </c>
      <c r="D151" s="140" t="s">
        <v>118</v>
      </c>
      <c r="E151" s="141" t="s">
        <v>190</v>
      </c>
      <c r="F151" s="142" t="s">
        <v>191</v>
      </c>
      <c r="G151" s="143" t="s">
        <v>166</v>
      </c>
      <c r="H151" s="144">
        <v>1</v>
      </c>
      <c r="I151" s="144">
        <v>0</v>
      </c>
      <c r="J151" s="144">
        <f t="shared" si="10"/>
        <v>0</v>
      </c>
      <c r="K151" s="145"/>
      <c r="L151" s="27"/>
      <c r="M151" s="146" t="s">
        <v>1</v>
      </c>
      <c r="N151" s="147" t="s">
        <v>37</v>
      </c>
      <c r="O151" s="148">
        <v>0.38834999999999997</v>
      </c>
      <c r="P151" s="148">
        <f t="shared" si="11"/>
        <v>0.38834999999999997</v>
      </c>
      <c r="Q151" s="148">
        <v>0.15084</v>
      </c>
      <c r="R151" s="148">
        <f t="shared" si="12"/>
        <v>0.15084</v>
      </c>
      <c r="S151" s="148">
        <v>0</v>
      </c>
      <c r="T151" s="149">
        <f t="shared" si="13"/>
        <v>0</v>
      </c>
      <c r="U151" s="26"/>
      <c r="V151" s="26"/>
      <c r="W151" s="26"/>
      <c r="X151" s="26"/>
      <c r="Y151" s="26"/>
      <c r="Z151" s="26"/>
      <c r="AA151" s="26"/>
      <c r="AB151" s="26"/>
      <c r="AC151" s="26"/>
      <c r="AD151" s="26"/>
      <c r="AE151" s="26"/>
      <c r="AR151" s="150" t="s">
        <v>122</v>
      </c>
      <c r="AT151" s="150" t="s">
        <v>118</v>
      </c>
      <c r="AU151" s="150" t="s">
        <v>123</v>
      </c>
      <c r="AY151" s="14" t="s">
        <v>116</v>
      </c>
      <c r="BE151" s="151">
        <f t="shared" si="14"/>
        <v>0</v>
      </c>
      <c r="BF151" s="151">
        <f t="shared" si="15"/>
        <v>0</v>
      </c>
      <c r="BG151" s="151">
        <f t="shared" si="16"/>
        <v>0</v>
      </c>
      <c r="BH151" s="151">
        <f t="shared" si="17"/>
        <v>0</v>
      </c>
      <c r="BI151" s="151">
        <f t="shared" si="18"/>
        <v>0</v>
      </c>
      <c r="BJ151" s="14" t="s">
        <v>123</v>
      </c>
      <c r="BK151" s="152">
        <f t="shared" si="19"/>
        <v>0</v>
      </c>
      <c r="BL151" s="14" t="s">
        <v>122</v>
      </c>
      <c r="BM151" s="150" t="s">
        <v>192</v>
      </c>
    </row>
    <row r="152" spans="1:65" s="2" customFormat="1" ht="16.5" customHeight="1">
      <c r="A152" s="26"/>
      <c r="B152" s="139"/>
      <c r="C152" s="153" t="s">
        <v>193</v>
      </c>
      <c r="D152" s="153" t="s">
        <v>169</v>
      </c>
      <c r="E152" s="154" t="s">
        <v>194</v>
      </c>
      <c r="F152" s="155" t="s">
        <v>195</v>
      </c>
      <c r="G152" s="156" t="s">
        <v>166</v>
      </c>
      <c r="H152" s="157">
        <v>1</v>
      </c>
      <c r="I152" s="157">
        <v>0</v>
      </c>
      <c r="J152" s="157">
        <f t="shared" si="10"/>
        <v>0</v>
      </c>
      <c r="K152" s="158"/>
      <c r="L152" s="159"/>
      <c r="M152" s="160" t="s">
        <v>1</v>
      </c>
      <c r="N152" s="161" t="s">
        <v>37</v>
      </c>
      <c r="O152" s="148">
        <v>0</v>
      </c>
      <c r="P152" s="148">
        <f t="shared" si="11"/>
        <v>0</v>
      </c>
      <c r="Q152" s="148">
        <v>3.3999999999999998E-3</v>
      </c>
      <c r="R152" s="148">
        <f t="shared" si="12"/>
        <v>3.3999999999999998E-3</v>
      </c>
      <c r="S152" s="148">
        <v>0</v>
      </c>
      <c r="T152" s="149">
        <f t="shared" si="13"/>
        <v>0</v>
      </c>
      <c r="U152" s="26"/>
      <c r="V152" s="26"/>
      <c r="W152" s="26"/>
      <c r="X152" s="26"/>
      <c r="Y152" s="26"/>
      <c r="Z152" s="26"/>
      <c r="AA152" s="26"/>
      <c r="AB152" s="26"/>
      <c r="AC152" s="26"/>
      <c r="AD152" s="26"/>
      <c r="AE152" s="26"/>
      <c r="AR152" s="150" t="s">
        <v>149</v>
      </c>
      <c r="AT152" s="150" t="s">
        <v>169</v>
      </c>
      <c r="AU152" s="150" t="s">
        <v>123</v>
      </c>
      <c r="AY152" s="14" t="s">
        <v>116</v>
      </c>
      <c r="BE152" s="151">
        <f t="shared" si="14"/>
        <v>0</v>
      </c>
      <c r="BF152" s="151">
        <f t="shared" si="15"/>
        <v>0</v>
      </c>
      <c r="BG152" s="151">
        <f t="shared" si="16"/>
        <v>0</v>
      </c>
      <c r="BH152" s="151">
        <f t="shared" si="17"/>
        <v>0</v>
      </c>
      <c r="BI152" s="151">
        <f t="shared" si="18"/>
        <v>0</v>
      </c>
      <c r="BJ152" s="14" t="s">
        <v>123</v>
      </c>
      <c r="BK152" s="152">
        <f t="shared" si="19"/>
        <v>0</v>
      </c>
      <c r="BL152" s="14" t="s">
        <v>122</v>
      </c>
      <c r="BM152" s="150" t="s">
        <v>196</v>
      </c>
    </row>
    <row r="153" spans="1:65" s="2" customFormat="1" ht="16.5" customHeight="1">
      <c r="A153" s="26"/>
      <c r="B153" s="139"/>
      <c r="C153" s="153" t="s">
        <v>197</v>
      </c>
      <c r="D153" s="153" t="s">
        <v>169</v>
      </c>
      <c r="E153" s="154" t="s">
        <v>198</v>
      </c>
      <c r="F153" s="155" t="s">
        <v>199</v>
      </c>
      <c r="G153" s="156" t="s">
        <v>200</v>
      </c>
      <c r="H153" s="157">
        <v>1</v>
      </c>
      <c r="I153" s="157">
        <v>0</v>
      </c>
      <c r="J153" s="157">
        <f t="shared" si="10"/>
        <v>0</v>
      </c>
      <c r="K153" s="158"/>
      <c r="L153" s="159"/>
      <c r="M153" s="160" t="s">
        <v>1</v>
      </c>
      <c r="N153" s="161" t="s">
        <v>37</v>
      </c>
      <c r="O153" s="148">
        <v>0</v>
      </c>
      <c r="P153" s="148">
        <f t="shared" si="11"/>
        <v>0</v>
      </c>
      <c r="Q153" s="148">
        <v>3.3999999999999998E-3</v>
      </c>
      <c r="R153" s="148">
        <f t="shared" si="12"/>
        <v>3.3999999999999998E-3</v>
      </c>
      <c r="S153" s="148">
        <v>0</v>
      </c>
      <c r="T153" s="149">
        <f t="shared" si="13"/>
        <v>0</v>
      </c>
      <c r="U153" s="26"/>
      <c r="V153" s="26"/>
      <c r="W153" s="26"/>
      <c r="X153" s="26"/>
      <c r="Y153" s="26"/>
      <c r="Z153" s="26"/>
      <c r="AA153" s="26"/>
      <c r="AB153" s="26"/>
      <c r="AC153" s="26"/>
      <c r="AD153" s="26"/>
      <c r="AE153" s="26"/>
      <c r="AR153" s="150" t="s">
        <v>149</v>
      </c>
      <c r="AT153" s="150" t="s">
        <v>169</v>
      </c>
      <c r="AU153" s="150" t="s">
        <v>123</v>
      </c>
      <c r="AY153" s="14" t="s">
        <v>116</v>
      </c>
      <c r="BE153" s="151">
        <f t="shared" si="14"/>
        <v>0</v>
      </c>
      <c r="BF153" s="151">
        <f t="shared" si="15"/>
        <v>0</v>
      </c>
      <c r="BG153" s="151">
        <f t="shared" si="16"/>
        <v>0</v>
      </c>
      <c r="BH153" s="151">
        <f t="shared" si="17"/>
        <v>0</v>
      </c>
      <c r="BI153" s="151">
        <f t="shared" si="18"/>
        <v>0</v>
      </c>
      <c r="BJ153" s="14" t="s">
        <v>123</v>
      </c>
      <c r="BK153" s="152">
        <f t="shared" si="19"/>
        <v>0</v>
      </c>
      <c r="BL153" s="14" t="s">
        <v>122</v>
      </c>
      <c r="BM153" s="150" t="s">
        <v>201</v>
      </c>
    </row>
    <row r="154" spans="1:65" s="2" customFormat="1" ht="16.5" customHeight="1">
      <c r="A154" s="26"/>
      <c r="B154" s="139"/>
      <c r="C154" s="153" t="s">
        <v>7</v>
      </c>
      <c r="D154" s="153" t="s">
        <v>169</v>
      </c>
      <c r="E154" s="154" t="s">
        <v>202</v>
      </c>
      <c r="F154" s="155" t="s">
        <v>203</v>
      </c>
      <c r="G154" s="156" t="s">
        <v>200</v>
      </c>
      <c r="H154" s="157">
        <v>1</v>
      </c>
      <c r="I154" s="157">
        <v>0</v>
      </c>
      <c r="J154" s="157">
        <f t="shared" si="10"/>
        <v>0</v>
      </c>
      <c r="K154" s="158"/>
      <c r="L154" s="159"/>
      <c r="M154" s="160" t="s">
        <v>1</v>
      </c>
      <c r="N154" s="161" t="s">
        <v>37</v>
      </c>
      <c r="O154" s="148">
        <v>0</v>
      </c>
      <c r="P154" s="148">
        <f t="shared" si="11"/>
        <v>0</v>
      </c>
      <c r="Q154" s="148">
        <v>3.3999999999999998E-3</v>
      </c>
      <c r="R154" s="148">
        <f t="shared" si="12"/>
        <v>3.3999999999999998E-3</v>
      </c>
      <c r="S154" s="148">
        <v>0</v>
      </c>
      <c r="T154" s="149">
        <f t="shared" si="13"/>
        <v>0</v>
      </c>
      <c r="U154" s="26"/>
      <c r="V154" s="26"/>
      <c r="W154" s="26"/>
      <c r="X154" s="26"/>
      <c r="Y154" s="26"/>
      <c r="Z154" s="26"/>
      <c r="AA154" s="26"/>
      <c r="AB154" s="26"/>
      <c r="AC154" s="26"/>
      <c r="AD154" s="26"/>
      <c r="AE154" s="26"/>
      <c r="AR154" s="150" t="s">
        <v>149</v>
      </c>
      <c r="AT154" s="150" t="s">
        <v>169</v>
      </c>
      <c r="AU154" s="150" t="s">
        <v>123</v>
      </c>
      <c r="AY154" s="14" t="s">
        <v>116</v>
      </c>
      <c r="BE154" s="151">
        <f t="shared" si="14"/>
        <v>0</v>
      </c>
      <c r="BF154" s="151">
        <f t="shared" si="15"/>
        <v>0</v>
      </c>
      <c r="BG154" s="151">
        <f t="shared" si="16"/>
        <v>0</v>
      </c>
      <c r="BH154" s="151">
        <f t="shared" si="17"/>
        <v>0</v>
      </c>
      <c r="BI154" s="151">
        <f t="shared" si="18"/>
        <v>0</v>
      </c>
      <c r="BJ154" s="14" t="s">
        <v>123</v>
      </c>
      <c r="BK154" s="152">
        <f t="shared" si="19"/>
        <v>0</v>
      </c>
      <c r="BL154" s="14" t="s">
        <v>122</v>
      </c>
      <c r="BM154" s="150" t="s">
        <v>204</v>
      </c>
    </row>
    <row r="155" spans="1:65" s="2" customFormat="1" ht="21.75" customHeight="1">
      <c r="A155" s="26"/>
      <c r="B155" s="139"/>
      <c r="C155" s="153" t="s">
        <v>205</v>
      </c>
      <c r="D155" s="153" t="s">
        <v>169</v>
      </c>
      <c r="E155" s="154" t="s">
        <v>206</v>
      </c>
      <c r="F155" s="155" t="s">
        <v>207</v>
      </c>
      <c r="G155" s="156" t="s">
        <v>200</v>
      </c>
      <c r="H155" s="157">
        <v>1</v>
      </c>
      <c r="I155" s="157">
        <v>0</v>
      </c>
      <c r="J155" s="157">
        <f t="shared" si="10"/>
        <v>0</v>
      </c>
      <c r="K155" s="158"/>
      <c r="L155" s="159"/>
      <c r="M155" s="160" t="s">
        <v>1</v>
      </c>
      <c r="N155" s="161" t="s">
        <v>37</v>
      </c>
      <c r="O155" s="148">
        <v>0</v>
      </c>
      <c r="P155" s="148">
        <f t="shared" si="11"/>
        <v>0</v>
      </c>
      <c r="Q155" s="148">
        <v>3.3999999999999998E-3</v>
      </c>
      <c r="R155" s="148">
        <f t="shared" si="12"/>
        <v>3.3999999999999998E-3</v>
      </c>
      <c r="S155" s="148">
        <v>0</v>
      </c>
      <c r="T155" s="149">
        <f t="shared" si="13"/>
        <v>0</v>
      </c>
      <c r="U155" s="26"/>
      <c r="V155" s="26"/>
      <c r="W155" s="26"/>
      <c r="X155" s="26"/>
      <c r="Y155" s="26"/>
      <c r="Z155" s="26"/>
      <c r="AA155" s="26"/>
      <c r="AB155" s="26"/>
      <c r="AC155" s="26"/>
      <c r="AD155" s="26"/>
      <c r="AE155" s="26"/>
      <c r="AR155" s="150" t="s">
        <v>149</v>
      </c>
      <c r="AT155" s="150" t="s">
        <v>169</v>
      </c>
      <c r="AU155" s="150" t="s">
        <v>123</v>
      </c>
      <c r="AY155" s="14" t="s">
        <v>116</v>
      </c>
      <c r="BE155" s="151">
        <f t="shared" si="14"/>
        <v>0</v>
      </c>
      <c r="BF155" s="151">
        <f t="shared" si="15"/>
        <v>0</v>
      </c>
      <c r="BG155" s="151">
        <f t="shared" si="16"/>
        <v>0</v>
      </c>
      <c r="BH155" s="151">
        <f t="shared" si="17"/>
        <v>0</v>
      </c>
      <c r="BI155" s="151">
        <f t="shared" si="18"/>
        <v>0</v>
      </c>
      <c r="BJ155" s="14" t="s">
        <v>123</v>
      </c>
      <c r="BK155" s="152">
        <f t="shared" si="19"/>
        <v>0</v>
      </c>
      <c r="BL155" s="14" t="s">
        <v>122</v>
      </c>
      <c r="BM155" s="150" t="s">
        <v>208</v>
      </c>
    </row>
    <row r="156" spans="1:65" s="2" customFormat="1" ht="21.75" customHeight="1">
      <c r="A156" s="26"/>
      <c r="B156" s="139"/>
      <c r="C156" s="140" t="s">
        <v>209</v>
      </c>
      <c r="D156" s="140" t="s">
        <v>118</v>
      </c>
      <c r="E156" s="141" t="s">
        <v>210</v>
      </c>
      <c r="F156" s="142" t="s">
        <v>211</v>
      </c>
      <c r="G156" s="143" t="s">
        <v>121</v>
      </c>
      <c r="H156" s="144">
        <v>0.88</v>
      </c>
      <c r="I156" s="144">
        <v>0</v>
      </c>
      <c r="J156" s="144">
        <f t="shared" si="10"/>
        <v>0</v>
      </c>
      <c r="K156" s="145"/>
      <c r="L156" s="27"/>
      <c r="M156" s="146" t="s">
        <v>1</v>
      </c>
      <c r="N156" s="147" t="s">
        <v>37</v>
      </c>
      <c r="O156" s="148">
        <v>0.48975000000000002</v>
      </c>
      <c r="P156" s="148">
        <f t="shared" si="11"/>
        <v>0.43098000000000003</v>
      </c>
      <c r="Q156" s="148">
        <v>0.11124000000000001</v>
      </c>
      <c r="R156" s="148">
        <f t="shared" si="12"/>
        <v>9.7891200000000012E-2</v>
      </c>
      <c r="S156" s="148">
        <v>0</v>
      </c>
      <c r="T156" s="149">
        <f t="shared" si="13"/>
        <v>0</v>
      </c>
      <c r="U156" s="26"/>
      <c r="V156" s="26"/>
      <c r="W156" s="26"/>
      <c r="X156" s="26"/>
      <c r="Y156" s="26"/>
      <c r="Z156" s="26"/>
      <c r="AA156" s="26"/>
      <c r="AB156" s="26"/>
      <c r="AC156" s="26"/>
      <c r="AD156" s="26"/>
      <c r="AE156" s="26"/>
      <c r="AR156" s="150" t="s">
        <v>122</v>
      </c>
      <c r="AT156" s="150" t="s">
        <v>118</v>
      </c>
      <c r="AU156" s="150" t="s">
        <v>123</v>
      </c>
      <c r="AY156" s="14" t="s">
        <v>116</v>
      </c>
      <c r="BE156" s="151">
        <f t="shared" si="14"/>
        <v>0</v>
      </c>
      <c r="BF156" s="151">
        <f t="shared" si="15"/>
        <v>0</v>
      </c>
      <c r="BG156" s="151">
        <f t="shared" si="16"/>
        <v>0</v>
      </c>
      <c r="BH156" s="151">
        <f t="shared" si="17"/>
        <v>0</v>
      </c>
      <c r="BI156" s="151">
        <f t="shared" si="18"/>
        <v>0</v>
      </c>
      <c r="BJ156" s="14" t="s">
        <v>123</v>
      </c>
      <c r="BK156" s="152">
        <f t="shared" si="19"/>
        <v>0</v>
      </c>
      <c r="BL156" s="14" t="s">
        <v>122</v>
      </c>
      <c r="BM156" s="150" t="s">
        <v>212</v>
      </c>
    </row>
    <row r="157" spans="1:65" s="12" customFormat="1" ht="22.9" customHeight="1">
      <c r="B157" s="127"/>
      <c r="D157" s="128" t="s">
        <v>70</v>
      </c>
      <c r="E157" s="137" t="s">
        <v>122</v>
      </c>
      <c r="F157" s="137" t="s">
        <v>213</v>
      </c>
      <c r="J157" s="138">
        <f>BK157</f>
        <v>0</v>
      </c>
      <c r="L157" s="127"/>
      <c r="M157" s="131"/>
      <c r="N157" s="132"/>
      <c r="O157" s="132"/>
      <c r="P157" s="133">
        <f>SUM(P158:P159)</f>
        <v>5.52</v>
      </c>
      <c r="Q157" s="132"/>
      <c r="R157" s="133">
        <f>SUM(R158:R159)</f>
        <v>5.28E-2</v>
      </c>
      <c r="S157" s="132"/>
      <c r="T157" s="134">
        <f>SUM(T158:T159)</f>
        <v>0</v>
      </c>
      <c r="AR157" s="128" t="s">
        <v>76</v>
      </c>
      <c r="AT157" s="135" t="s">
        <v>70</v>
      </c>
      <c r="AU157" s="135" t="s">
        <v>76</v>
      </c>
      <c r="AY157" s="128" t="s">
        <v>116</v>
      </c>
      <c r="BK157" s="136">
        <f>SUM(BK158:BK159)</f>
        <v>0</v>
      </c>
    </row>
    <row r="158" spans="1:65" s="2" customFormat="1" ht="21.75" customHeight="1">
      <c r="A158" s="26"/>
      <c r="B158" s="139"/>
      <c r="C158" s="140" t="s">
        <v>214</v>
      </c>
      <c r="D158" s="140" t="s">
        <v>118</v>
      </c>
      <c r="E158" s="141" t="s">
        <v>215</v>
      </c>
      <c r="F158" s="142" t="s">
        <v>216</v>
      </c>
      <c r="G158" s="143" t="s">
        <v>121</v>
      </c>
      <c r="H158" s="144">
        <v>60</v>
      </c>
      <c r="I158" s="144">
        <v>0</v>
      </c>
      <c r="J158" s="144">
        <f>ROUND(I158*H158,3)</f>
        <v>0</v>
      </c>
      <c r="K158" s="145"/>
      <c r="L158" s="27"/>
      <c r="M158" s="146" t="s">
        <v>1</v>
      </c>
      <c r="N158" s="147" t="s">
        <v>37</v>
      </c>
      <c r="O158" s="148">
        <v>9.1999999999999998E-2</v>
      </c>
      <c r="P158" s="148">
        <f>O158*H158</f>
        <v>5.52</v>
      </c>
      <c r="Q158" s="148">
        <v>2.7999999999999998E-4</v>
      </c>
      <c r="R158" s="148">
        <f>Q158*H158</f>
        <v>1.6799999999999999E-2</v>
      </c>
      <c r="S158" s="148">
        <v>0</v>
      </c>
      <c r="T158" s="149">
        <f>S158*H158</f>
        <v>0</v>
      </c>
      <c r="U158" s="26"/>
      <c r="V158" s="26"/>
      <c r="W158" s="26"/>
      <c r="X158" s="26"/>
      <c r="Y158" s="26"/>
      <c r="Z158" s="26"/>
      <c r="AA158" s="26"/>
      <c r="AB158" s="26"/>
      <c r="AC158" s="26"/>
      <c r="AD158" s="26"/>
      <c r="AE158" s="26"/>
      <c r="AR158" s="150" t="s">
        <v>122</v>
      </c>
      <c r="AT158" s="150" t="s">
        <v>118</v>
      </c>
      <c r="AU158" s="150" t="s">
        <v>123</v>
      </c>
      <c r="AY158" s="14" t="s">
        <v>116</v>
      </c>
      <c r="BE158" s="151">
        <f>IF(N158="základná",J158,0)</f>
        <v>0</v>
      </c>
      <c r="BF158" s="151">
        <f>IF(N158="znížená",J158,0)</f>
        <v>0</v>
      </c>
      <c r="BG158" s="151">
        <f>IF(N158="zákl. prenesená",J158,0)</f>
        <v>0</v>
      </c>
      <c r="BH158" s="151">
        <f>IF(N158="zníž. prenesená",J158,0)</f>
        <v>0</v>
      </c>
      <c r="BI158" s="151">
        <f>IF(N158="nulová",J158,0)</f>
        <v>0</v>
      </c>
      <c r="BJ158" s="14" t="s">
        <v>123</v>
      </c>
      <c r="BK158" s="152">
        <f>ROUND(I158*H158,3)</f>
        <v>0</v>
      </c>
      <c r="BL158" s="14" t="s">
        <v>122</v>
      </c>
      <c r="BM158" s="150" t="s">
        <v>217</v>
      </c>
    </row>
    <row r="159" spans="1:65" s="2" customFormat="1" ht="16.5" customHeight="1">
      <c r="A159" s="26"/>
      <c r="B159" s="139"/>
      <c r="C159" s="153" t="s">
        <v>218</v>
      </c>
      <c r="D159" s="153" t="s">
        <v>169</v>
      </c>
      <c r="E159" s="154" t="s">
        <v>219</v>
      </c>
      <c r="F159" s="155" t="s">
        <v>220</v>
      </c>
      <c r="G159" s="156" t="s">
        <v>121</v>
      </c>
      <c r="H159" s="157">
        <v>72</v>
      </c>
      <c r="I159" s="157">
        <v>0</v>
      </c>
      <c r="J159" s="157">
        <f>ROUND(I159*H159,3)</f>
        <v>0</v>
      </c>
      <c r="K159" s="158"/>
      <c r="L159" s="159"/>
      <c r="M159" s="160" t="s">
        <v>1</v>
      </c>
      <c r="N159" s="161" t="s">
        <v>37</v>
      </c>
      <c r="O159" s="148">
        <v>0</v>
      </c>
      <c r="P159" s="148">
        <f>O159*H159</f>
        <v>0</v>
      </c>
      <c r="Q159" s="148">
        <v>5.0000000000000001E-4</v>
      </c>
      <c r="R159" s="148">
        <f>Q159*H159</f>
        <v>3.6000000000000004E-2</v>
      </c>
      <c r="S159" s="148">
        <v>0</v>
      </c>
      <c r="T159" s="149">
        <f>S159*H159</f>
        <v>0</v>
      </c>
      <c r="U159" s="26"/>
      <c r="V159" s="26"/>
      <c r="W159" s="26"/>
      <c r="X159" s="26"/>
      <c r="Y159" s="26"/>
      <c r="Z159" s="26"/>
      <c r="AA159" s="26"/>
      <c r="AB159" s="26"/>
      <c r="AC159" s="26"/>
      <c r="AD159" s="26"/>
      <c r="AE159" s="26"/>
      <c r="AR159" s="150" t="s">
        <v>149</v>
      </c>
      <c r="AT159" s="150" t="s">
        <v>169</v>
      </c>
      <c r="AU159" s="150" t="s">
        <v>123</v>
      </c>
      <c r="AY159" s="14" t="s">
        <v>116</v>
      </c>
      <c r="BE159" s="151">
        <f>IF(N159="základná",J159,0)</f>
        <v>0</v>
      </c>
      <c r="BF159" s="151">
        <f>IF(N159="znížená",J159,0)</f>
        <v>0</v>
      </c>
      <c r="BG159" s="151">
        <f>IF(N159="zákl. prenesená",J159,0)</f>
        <v>0</v>
      </c>
      <c r="BH159" s="151">
        <f>IF(N159="zníž. prenesená",J159,0)</f>
        <v>0</v>
      </c>
      <c r="BI159" s="151">
        <f>IF(N159="nulová",J159,0)</f>
        <v>0</v>
      </c>
      <c r="BJ159" s="14" t="s">
        <v>123</v>
      </c>
      <c r="BK159" s="152">
        <f>ROUND(I159*H159,3)</f>
        <v>0</v>
      </c>
      <c r="BL159" s="14" t="s">
        <v>122</v>
      </c>
      <c r="BM159" s="150" t="s">
        <v>221</v>
      </c>
    </row>
    <row r="160" spans="1:65" s="12" customFormat="1" ht="22.9" customHeight="1">
      <c r="B160" s="127"/>
      <c r="D160" s="128" t="s">
        <v>70</v>
      </c>
      <c r="E160" s="137" t="s">
        <v>136</v>
      </c>
      <c r="F160" s="137" t="s">
        <v>222</v>
      </c>
      <c r="J160" s="138">
        <f>BK160</f>
        <v>0</v>
      </c>
      <c r="L160" s="127"/>
      <c r="M160" s="131"/>
      <c r="N160" s="132"/>
      <c r="O160" s="132"/>
      <c r="P160" s="133">
        <f>SUM(P161:P175)</f>
        <v>271.14887959999999</v>
      </c>
      <c r="Q160" s="132"/>
      <c r="R160" s="133">
        <f>SUM(R161:R175)</f>
        <v>337.34502359999993</v>
      </c>
      <c r="S160" s="132"/>
      <c r="T160" s="134">
        <f>SUM(T161:T175)</f>
        <v>0</v>
      </c>
      <c r="AR160" s="128" t="s">
        <v>76</v>
      </c>
      <c r="AT160" s="135" t="s">
        <v>70</v>
      </c>
      <c r="AU160" s="135" t="s">
        <v>76</v>
      </c>
      <c r="AY160" s="128" t="s">
        <v>116</v>
      </c>
      <c r="BK160" s="136">
        <f>SUM(BK161:BK175)</f>
        <v>0</v>
      </c>
    </row>
    <row r="161" spans="1:65" s="2" customFormat="1" ht="21.75" customHeight="1">
      <c r="A161" s="26"/>
      <c r="B161" s="139"/>
      <c r="C161" s="140" t="s">
        <v>223</v>
      </c>
      <c r="D161" s="140" t="s">
        <v>118</v>
      </c>
      <c r="E161" s="141" t="s">
        <v>224</v>
      </c>
      <c r="F161" s="142" t="s">
        <v>225</v>
      </c>
      <c r="G161" s="143" t="s">
        <v>121</v>
      </c>
      <c r="H161" s="144">
        <v>60</v>
      </c>
      <c r="I161" s="144">
        <v>0</v>
      </c>
      <c r="J161" s="144">
        <f t="shared" ref="J161:J175" si="20">ROUND(I161*H161,3)</f>
        <v>0</v>
      </c>
      <c r="K161" s="145"/>
      <c r="L161" s="27"/>
      <c r="M161" s="146" t="s">
        <v>1</v>
      </c>
      <c r="N161" s="147" t="s">
        <v>37</v>
      </c>
      <c r="O161" s="148">
        <v>2.0119999999999999E-2</v>
      </c>
      <c r="P161" s="148">
        <f t="shared" ref="P161:P175" si="21">O161*H161</f>
        <v>1.2071999999999998</v>
      </c>
      <c r="Q161" s="148">
        <v>0.106</v>
      </c>
      <c r="R161" s="148">
        <f t="shared" ref="R161:R175" si="22">Q161*H161</f>
        <v>6.3599999999999994</v>
      </c>
      <c r="S161" s="148">
        <v>0</v>
      </c>
      <c r="T161" s="149">
        <f t="shared" ref="T161:T175" si="23">S161*H161</f>
        <v>0</v>
      </c>
      <c r="U161" s="26"/>
      <c r="V161" s="26"/>
      <c r="W161" s="26"/>
      <c r="X161" s="26"/>
      <c r="Y161" s="26"/>
      <c r="Z161" s="26"/>
      <c r="AA161" s="26"/>
      <c r="AB161" s="26"/>
      <c r="AC161" s="26"/>
      <c r="AD161" s="26"/>
      <c r="AE161" s="26"/>
      <c r="AR161" s="150" t="s">
        <v>122</v>
      </c>
      <c r="AT161" s="150" t="s">
        <v>118</v>
      </c>
      <c r="AU161" s="150" t="s">
        <v>123</v>
      </c>
      <c r="AY161" s="14" t="s">
        <v>116</v>
      </c>
      <c r="BE161" s="151">
        <f t="shared" ref="BE161:BE175" si="24">IF(N161="základná",J161,0)</f>
        <v>0</v>
      </c>
      <c r="BF161" s="151">
        <f t="shared" ref="BF161:BF175" si="25">IF(N161="znížená",J161,0)</f>
        <v>0</v>
      </c>
      <c r="BG161" s="151">
        <f t="shared" ref="BG161:BG175" si="26">IF(N161="zákl. prenesená",J161,0)</f>
        <v>0</v>
      </c>
      <c r="BH161" s="151">
        <f t="shared" ref="BH161:BH175" si="27">IF(N161="zníž. prenesená",J161,0)</f>
        <v>0</v>
      </c>
      <c r="BI161" s="151">
        <f t="shared" ref="BI161:BI175" si="28">IF(N161="nulová",J161,0)</f>
        <v>0</v>
      </c>
      <c r="BJ161" s="14" t="s">
        <v>123</v>
      </c>
      <c r="BK161" s="152">
        <f t="shared" ref="BK161:BK175" si="29">ROUND(I161*H161,3)</f>
        <v>0</v>
      </c>
      <c r="BL161" s="14" t="s">
        <v>122</v>
      </c>
      <c r="BM161" s="150" t="s">
        <v>226</v>
      </c>
    </row>
    <row r="162" spans="1:65" s="2" customFormat="1" ht="21.75" customHeight="1">
      <c r="A162" s="26"/>
      <c r="B162" s="139"/>
      <c r="C162" s="140" t="s">
        <v>227</v>
      </c>
      <c r="D162" s="140" t="s">
        <v>118</v>
      </c>
      <c r="E162" s="141" t="s">
        <v>228</v>
      </c>
      <c r="F162" s="142" t="s">
        <v>229</v>
      </c>
      <c r="G162" s="143" t="s">
        <v>121</v>
      </c>
      <c r="H162" s="144">
        <v>60</v>
      </c>
      <c r="I162" s="144">
        <v>0</v>
      </c>
      <c r="J162" s="144">
        <f t="shared" si="20"/>
        <v>0</v>
      </c>
      <c r="K162" s="145"/>
      <c r="L162" s="27"/>
      <c r="M162" s="146" t="s">
        <v>1</v>
      </c>
      <c r="N162" s="147" t="s">
        <v>37</v>
      </c>
      <c r="O162" s="148">
        <v>4.9119999999999997E-2</v>
      </c>
      <c r="P162" s="148">
        <f t="shared" si="21"/>
        <v>2.9471999999999996</v>
      </c>
      <c r="Q162" s="148">
        <v>0.25094</v>
      </c>
      <c r="R162" s="148">
        <f t="shared" si="22"/>
        <v>15.0564</v>
      </c>
      <c r="S162" s="148">
        <v>0</v>
      </c>
      <c r="T162" s="149">
        <f t="shared" si="23"/>
        <v>0</v>
      </c>
      <c r="U162" s="26"/>
      <c r="V162" s="26"/>
      <c r="W162" s="26"/>
      <c r="X162" s="26"/>
      <c r="Y162" s="26"/>
      <c r="Z162" s="26"/>
      <c r="AA162" s="26"/>
      <c r="AB162" s="26"/>
      <c r="AC162" s="26"/>
      <c r="AD162" s="26"/>
      <c r="AE162" s="26"/>
      <c r="AR162" s="150" t="s">
        <v>122</v>
      </c>
      <c r="AT162" s="150" t="s">
        <v>118</v>
      </c>
      <c r="AU162" s="150" t="s">
        <v>123</v>
      </c>
      <c r="AY162" s="14" t="s">
        <v>116</v>
      </c>
      <c r="BE162" s="151">
        <f t="shared" si="24"/>
        <v>0</v>
      </c>
      <c r="BF162" s="151">
        <f t="shared" si="25"/>
        <v>0</v>
      </c>
      <c r="BG162" s="151">
        <f t="shared" si="26"/>
        <v>0</v>
      </c>
      <c r="BH162" s="151">
        <f t="shared" si="27"/>
        <v>0</v>
      </c>
      <c r="BI162" s="151">
        <f t="shared" si="28"/>
        <v>0</v>
      </c>
      <c r="BJ162" s="14" t="s">
        <v>123</v>
      </c>
      <c r="BK162" s="152">
        <f t="shared" si="29"/>
        <v>0</v>
      </c>
      <c r="BL162" s="14" t="s">
        <v>122</v>
      </c>
      <c r="BM162" s="150" t="s">
        <v>230</v>
      </c>
    </row>
    <row r="163" spans="1:65" s="2" customFormat="1" ht="21.75" customHeight="1">
      <c r="A163" s="26"/>
      <c r="B163" s="139"/>
      <c r="C163" s="140" t="s">
        <v>231</v>
      </c>
      <c r="D163" s="140" t="s">
        <v>118</v>
      </c>
      <c r="E163" s="141" t="s">
        <v>232</v>
      </c>
      <c r="F163" s="142" t="s">
        <v>233</v>
      </c>
      <c r="G163" s="143" t="s">
        <v>121</v>
      </c>
      <c r="H163" s="144">
        <v>137</v>
      </c>
      <c r="I163" s="144">
        <v>0</v>
      </c>
      <c r="J163" s="144">
        <f t="shared" si="20"/>
        <v>0</v>
      </c>
      <c r="K163" s="145"/>
      <c r="L163" s="27"/>
      <c r="M163" s="146" t="s">
        <v>1</v>
      </c>
      <c r="N163" s="147" t="s">
        <v>37</v>
      </c>
      <c r="O163" s="148">
        <v>2.5999999999999999E-2</v>
      </c>
      <c r="P163" s="148">
        <f t="shared" si="21"/>
        <v>3.5619999999999998</v>
      </c>
      <c r="Q163" s="148">
        <v>0.29899999999999999</v>
      </c>
      <c r="R163" s="148">
        <f t="shared" si="22"/>
        <v>40.963000000000001</v>
      </c>
      <c r="S163" s="148">
        <v>0</v>
      </c>
      <c r="T163" s="149">
        <f t="shared" si="23"/>
        <v>0</v>
      </c>
      <c r="U163" s="26"/>
      <c r="V163" s="26"/>
      <c r="W163" s="26"/>
      <c r="X163" s="26"/>
      <c r="Y163" s="26"/>
      <c r="Z163" s="26"/>
      <c r="AA163" s="26"/>
      <c r="AB163" s="26"/>
      <c r="AC163" s="26"/>
      <c r="AD163" s="26"/>
      <c r="AE163" s="26"/>
      <c r="AR163" s="150" t="s">
        <v>122</v>
      </c>
      <c r="AT163" s="150" t="s">
        <v>118</v>
      </c>
      <c r="AU163" s="150" t="s">
        <v>123</v>
      </c>
      <c r="AY163" s="14" t="s">
        <v>116</v>
      </c>
      <c r="BE163" s="151">
        <f t="shared" si="24"/>
        <v>0</v>
      </c>
      <c r="BF163" s="151">
        <f t="shared" si="25"/>
        <v>0</v>
      </c>
      <c r="BG163" s="151">
        <f t="shared" si="26"/>
        <v>0</v>
      </c>
      <c r="BH163" s="151">
        <f t="shared" si="27"/>
        <v>0</v>
      </c>
      <c r="BI163" s="151">
        <f t="shared" si="28"/>
        <v>0</v>
      </c>
      <c r="BJ163" s="14" t="s">
        <v>123</v>
      </c>
      <c r="BK163" s="152">
        <f t="shared" si="29"/>
        <v>0</v>
      </c>
      <c r="BL163" s="14" t="s">
        <v>122</v>
      </c>
      <c r="BM163" s="150" t="s">
        <v>234</v>
      </c>
    </row>
    <row r="164" spans="1:65" s="2" customFormat="1" ht="21.75" customHeight="1">
      <c r="A164" s="26"/>
      <c r="B164" s="139"/>
      <c r="C164" s="140" t="s">
        <v>235</v>
      </c>
      <c r="D164" s="140" t="s">
        <v>118</v>
      </c>
      <c r="E164" s="141" t="s">
        <v>236</v>
      </c>
      <c r="F164" s="142" t="s">
        <v>237</v>
      </c>
      <c r="G164" s="143" t="s">
        <v>121</v>
      </c>
      <c r="H164" s="144">
        <v>137</v>
      </c>
      <c r="I164" s="144">
        <v>0</v>
      </c>
      <c r="J164" s="144">
        <f t="shared" si="20"/>
        <v>0</v>
      </c>
      <c r="K164" s="145"/>
      <c r="L164" s="27"/>
      <c r="M164" s="146" t="s">
        <v>1</v>
      </c>
      <c r="N164" s="147" t="s">
        <v>37</v>
      </c>
      <c r="O164" s="148">
        <v>2.0119999999999999E-2</v>
      </c>
      <c r="P164" s="148">
        <f t="shared" si="21"/>
        <v>2.75644</v>
      </c>
      <c r="Q164" s="148">
        <v>9.8199999999999996E-2</v>
      </c>
      <c r="R164" s="148">
        <f t="shared" si="22"/>
        <v>13.4534</v>
      </c>
      <c r="S164" s="148">
        <v>0</v>
      </c>
      <c r="T164" s="149">
        <f t="shared" si="23"/>
        <v>0</v>
      </c>
      <c r="U164" s="26"/>
      <c r="V164" s="26"/>
      <c r="W164" s="26"/>
      <c r="X164" s="26"/>
      <c r="Y164" s="26"/>
      <c r="Z164" s="26"/>
      <c r="AA164" s="26"/>
      <c r="AB164" s="26"/>
      <c r="AC164" s="26"/>
      <c r="AD164" s="26"/>
      <c r="AE164" s="26"/>
      <c r="AR164" s="150" t="s">
        <v>122</v>
      </c>
      <c r="AT164" s="150" t="s">
        <v>118</v>
      </c>
      <c r="AU164" s="150" t="s">
        <v>123</v>
      </c>
      <c r="AY164" s="14" t="s">
        <v>116</v>
      </c>
      <c r="BE164" s="151">
        <f t="shared" si="24"/>
        <v>0</v>
      </c>
      <c r="BF164" s="151">
        <f t="shared" si="25"/>
        <v>0</v>
      </c>
      <c r="BG164" s="151">
        <f t="shared" si="26"/>
        <v>0</v>
      </c>
      <c r="BH164" s="151">
        <f t="shared" si="27"/>
        <v>0</v>
      </c>
      <c r="BI164" s="151">
        <f t="shared" si="28"/>
        <v>0</v>
      </c>
      <c r="BJ164" s="14" t="s">
        <v>123</v>
      </c>
      <c r="BK164" s="152">
        <f t="shared" si="29"/>
        <v>0</v>
      </c>
      <c r="BL164" s="14" t="s">
        <v>122</v>
      </c>
      <c r="BM164" s="150" t="s">
        <v>238</v>
      </c>
    </row>
    <row r="165" spans="1:65" s="2" customFormat="1" ht="33" customHeight="1">
      <c r="A165" s="26"/>
      <c r="B165" s="139"/>
      <c r="C165" s="140" t="s">
        <v>239</v>
      </c>
      <c r="D165" s="140" t="s">
        <v>118</v>
      </c>
      <c r="E165" s="141" t="s">
        <v>240</v>
      </c>
      <c r="F165" s="142" t="s">
        <v>241</v>
      </c>
      <c r="G165" s="143" t="s">
        <v>121</v>
      </c>
      <c r="H165" s="144">
        <v>60</v>
      </c>
      <c r="I165" s="144">
        <v>0</v>
      </c>
      <c r="J165" s="144">
        <f t="shared" si="20"/>
        <v>0</v>
      </c>
      <c r="K165" s="145"/>
      <c r="L165" s="27"/>
      <c r="M165" s="146" t="s">
        <v>1</v>
      </c>
      <c r="N165" s="147" t="s">
        <v>37</v>
      </c>
      <c r="O165" s="148">
        <v>2.4119999999999999E-2</v>
      </c>
      <c r="P165" s="148">
        <f t="shared" si="21"/>
        <v>1.4472</v>
      </c>
      <c r="Q165" s="148">
        <v>0.28731000000000001</v>
      </c>
      <c r="R165" s="148">
        <f t="shared" si="22"/>
        <v>17.238600000000002</v>
      </c>
      <c r="S165" s="148">
        <v>0</v>
      </c>
      <c r="T165" s="149">
        <f t="shared" si="23"/>
        <v>0</v>
      </c>
      <c r="U165" s="26"/>
      <c r="V165" s="26"/>
      <c r="W165" s="26"/>
      <c r="X165" s="26"/>
      <c r="Y165" s="26"/>
      <c r="Z165" s="26"/>
      <c r="AA165" s="26"/>
      <c r="AB165" s="26"/>
      <c r="AC165" s="26"/>
      <c r="AD165" s="26"/>
      <c r="AE165" s="26"/>
      <c r="AR165" s="150" t="s">
        <v>122</v>
      </c>
      <c r="AT165" s="150" t="s">
        <v>118</v>
      </c>
      <c r="AU165" s="150" t="s">
        <v>123</v>
      </c>
      <c r="AY165" s="14" t="s">
        <v>116</v>
      </c>
      <c r="BE165" s="151">
        <f t="shared" si="24"/>
        <v>0</v>
      </c>
      <c r="BF165" s="151">
        <f t="shared" si="25"/>
        <v>0</v>
      </c>
      <c r="BG165" s="151">
        <f t="shared" si="26"/>
        <v>0</v>
      </c>
      <c r="BH165" s="151">
        <f t="shared" si="27"/>
        <v>0</v>
      </c>
      <c r="BI165" s="151">
        <f t="shared" si="28"/>
        <v>0</v>
      </c>
      <c r="BJ165" s="14" t="s">
        <v>123</v>
      </c>
      <c r="BK165" s="152">
        <f t="shared" si="29"/>
        <v>0</v>
      </c>
      <c r="BL165" s="14" t="s">
        <v>122</v>
      </c>
      <c r="BM165" s="150" t="s">
        <v>242</v>
      </c>
    </row>
    <row r="166" spans="1:65" s="2" customFormat="1" ht="21.75" customHeight="1">
      <c r="A166" s="26"/>
      <c r="B166" s="139"/>
      <c r="C166" s="140" t="s">
        <v>243</v>
      </c>
      <c r="D166" s="140" t="s">
        <v>118</v>
      </c>
      <c r="E166" s="141" t="s">
        <v>232</v>
      </c>
      <c r="F166" s="142" t="s">
        <v>233</v>
      </c>
      <c r="G166" s="143" t="s">
        <v>121</v>
      </c>
      <c r="H166" s="144">
        <v>568.33000000000004</v>
      </c>
      <c r="I166" s="144">
        <v>0</v>
      </c>
      <c r="J166" s="144">
        <f t="shared" si="20"/>
        <v>0</v>
      </c>
      <c r="K166" s="145"/>
      <c r="L166" s="27"/>
      <c r="M166" s="146" t="s">
        <v>1</v>
      </c>
      <c r="N166" s="147" t="s">
        <v>37</v>
      </c>
      <c r="O166" s="148">
        <v>2.5999999999999999E-2</v>
      </c>
      <c r="P166" s="148">
        <f t="shared" si="21"/>
        <v>14.776580000000001</v>
      </c>
      <c r="Q166" s="148">
        <v>0.29899999999999999</v>
      </c>
      <c r="R166" s="148">
        <f t="shared" si="22"/>
        <v>169.93066999999999</v>
      </c>
      <c r="S166" s="148">
        <v>0</v>
      </c>
      <c r="T166" s="149">
        <f t="shared" si="23"/>
        <v>0</v>
      </c>
      <c r="U166" s="26"/>
      <c r="V166" s="26"/>
      <c r="W166" s="26"/>
      <c r="X166" s="26"/>
      <c r="Y166" s="26"/>
      <c r="Z166" s="26"/>
      <c r="AA166" s="26"/>
      <c r="AB166" s="26"/>
      <c r="AC166" s="26"/>
      <c r="AD166" s="26"/>
      <c r="AE166" s="26"/>
      <c r="AR166" s="150" t="s">
        <v>122</v>
      </c>
      <c r="AT166" s="150" t="s">
        <v>118</v>
      </c>
      <c r="AU166" s="150" t="s">
        <v>123</v>
      </c>
      <c r="AY166" s="14" t="s">
        <v>116</v>
      </c>
      <c r="BE166" s="151">
        <f t="shared" si="24"/>
        <v>0</v>
      </c>
      <c r="BF166" s="151">
        <f t="shared" si="25"/>
        <v>0</v>
      </c>
      <c r="BG166" s="151">
        <f t="shared" si="26"/>
        <v>0</v>
      </c>
      <c r="BH166" s="151">
        <f t="shared" si="27"/>
        <v>0</v>
      </c>
      <c r="BI166" s="151">
        <f t="shared" si="28"/>
        <v>0</v>
      </c>
      <c r="BJ166" s="14" t="s">
        <v>123</v>
      </c>
      <c r="BK166" s="152">
        <f t="shared" si="29"/>
        <v>0</v>
      </c>
      <c r="BL166" s="14" t="s">
        <v>122</v>
      </c>
      <c r="BM166" s="150" t="s">
        <v>244</v>
      </c>
    </row>
    <row r="167" spans="1:65" s="2" customFormat="1" ht="21.75" customHeight="1">
      <c r="A167" s="26"/>
      <c r="B167" s="139"/>
      <c r="C167" s="140" t="s">
        <v>245</v>
      </c>
      <c r="D167" s="140" t="s">
        <v>118</v>
      </c>
      <c r="E167" s="141" t="s">
        <v>246</v>
      </c>
      <c r="F167" s="142" t="s">
        <v>247</v>
      </c>
      <c r="G167" s="143" t="s">
        <v>121</v>
      </c>
      <c r="H167" s="144">
        <v>568.33000000000004</v>
      </c>
      <c r="I167" s="144">
        <v>0</v>
      </c>
      <c r="J167" s="144">
        <f t="shared" si="20"/>
        <v>0</v>
      </c>
      <c r="K167" s="145"/>
      <c r="L167" s="27"/>
      <c r="M167" s="146" t="s">
        <v>1</v>
      </c>
      <c r="N167" s="147" t="s">
        <v>37</v>
      </c>
      <c r="O167" s="148">
        <v>1.9120000000000002E-2</v>
      </c>
      <c r="P167" s="148">
        <f t="shared" si="21"/>
        <v>10.866469600000002</v>
      </c>
      <c r="Q167" s="148">
        <v>6.1850000000000002E-2</v>
      </c>
      <c r="R167" s="148">
        <f t="shared" si="22"/>
        <v>35.151210500000005</v>
      </c>
      <c r="S167" s="148">
        <v>0</v>
      </c>
      <c r="T167" s="149">
        <f t="shared" si="23"/>
        <v>0</v>
      </c>
      <c r="U167" s="26"/>
      <c r="V167" s="26"/>
      <c r="W167" s="26"/>
      <c r="X167" s="26"/>
      <c r="Y167" s="26"/>
      <c r="Z167" s="26"/>
      <c r="AA167" s="26"/>
      <c r="AB167" s="26"/>
      <c r="AC167" s="26"/>
      <c r="AD167" s="26"/>
      <c r="AE167" s="26"/>
      <c r="AR167" s="150" t="s">
        <v>122</v>
      </c>
      <c r="AT167" s="150" t="s">
        <v>118</v>
      </c>
      <c r="AU167" s="150" t="s">
        <v>123</v>
      </c>
      <c r="AY167" s="14" t="s">
        <v>116</v>
      </c>
      <c r="BE167" s="151">
        <f t="shared" si="24"/>
        <v>0</v>
      </c>
      <c r="BF167" s="151">
        <f t="shared" si="25"/>
        <v>0</v>
      </c>
      <c r="BG167" s="151">
        <f t="shared" si="26"/>
        <v>0</v>
      </c>
      <c r="BH167" s="151">
        <f t="shared" si="27"/>
        <v>0</v>
      </c>
      <c r="BI167" s="151">
        <f t="shared" si="28"/>
        <v>0</v>
      </c>
      <c r="BJ167" s="14" t="s">
        <v>123</v>
      </c>
      <c r="BK167" s="152">
        <f t="shared" si="29"/>
        <v>0</v>
      </c>
      <c r="BL167" s="14" t="s">
        <v>122</v>
      </c>
      <c r="BM167" s="150" t="s">
        <v>248</v>
      </c>
    </row>
    <row r="168" spans="1:65" s="2" customFormat="1" ht="16.5" customHeight="1">
      <c r="A168" s="26"/>
      <c r="B168" s="139"/>
      <c r="C168" s="140" t="s">
        <v>249</v>
      </c>
      <c r="D168" s="140" t="s">
        <v>118</v>
      </c>
      <c r="E168" s="141" t="s">
        <v>250</v>
      </c>
      <c r="F168" s="142" t="s">
        <v>251</v>
      </c>
      <c r="G168" s="143" t="s">
        <v>121</v>
      </c>
      <c r="H168" s="144">
        <v>568.33000000000004</v>
      </c>
      <c r="I168" s="144">
        <v>0</v>
      </c>
      <c r="J168" s="144">
        <f t="shared" si="20"/>
        <v>0</v>
      </c>
      <c r="K168" s="145"/>
      <c r="L168" s="27"/>
      <c r="M168" s="146" t="s">
        <v>1</v>
      </c>
      <c r="N168" s="147" t="s">
        <v>37</v>
      </c>
      <c r="O168" s="148">
        <v>0.23</v>
      </c>
      <c r="P168" s="148">
        <f t="shared" si="21"/>
        <v>130.7159</v>
      </c>
      <c r="Q168" s="148">
        <v>2.7E-4</v>
      </c>
      <c r="R168" s="148">
        <f t="shared" si="22"/>
        <v>0.1534491</v>
      </c>
      <c r="S168" s="148">
        <v>0</v>
      </c>
      <c r="T168" s="149">
        <f t="shared" si="23"/>
        <v>0</v>
      </c>
      <c r="U168" s="26"/>
      <c r="V168" s="26"/>
      <c r="W168" s="26"/>
      <c r="X168" s="26"/>
      <c r="Y168" s="26"/>
      <c r="Z168" s="26"/>
      <c r="AA168" s="26"/>
      <c r="AB168" s="26"/>
      <c r="AC168" s="26"/>
      <c r="AD168" s="26"/>
      <c r="AE168" s="26"/>
      <c r="AR168" s="150" t="s">
        <v>122</v>
      </c>
      <c r="AT168" s="150" t="s">
        <v>118</v>
      </c>
      <c r="AU168" s="150" t="s">
        <v>123</v>
      </c>
      <c r="AY168" s="14" t="s">
        <v>116</v>
      </c>
      <c r="BE168" s="151">
        <f t="shared" si="24"/>
        <v>0</v>
      </c>
      <c r="BF168" s="151">
        <f t="shared" si="25"/>
        <v>0</v>
      </c>
      <c r="BG168" s="151">
        <f t="shared" si="26"/>
        <v>0</v>
      </c>
      <c r="BH168" s="151">
        <f t="shared" si="27"/>
        <v>0</v>
      </c>
      <c r="BI168" s="151">
        <f t="shared" si="28"/>
        <v>0</v>
      </c>
      <c r="BJ168" s="14" t="s">
        <v>123</v>
      </c>
      <c r="BK168" s="152">
        <f t="shared" si="29"/>
        <v>0</v>
      </c>
      <c r="BL168" s="14" t="s">
        <v>122</v>
      </c>
      <c r="BM168" s="150" t="s">
        <v>252</v>
      </c>
    </row>
    <row r="169" spans="1:65" s="2" customFormat="1" ht="16.5" customHeight="1">
      <c r="A169" s="26"/>
      <c r="B169" s="139"/>
      <c r="C169" s="153" t="s">
        <v>253</v>
      </c>
      <c r="D169" s="153" t="s">
        <v>169</v>
      </c>
      <c r="E169" s="154" t="s">
        <v>254</v>
      </c>
      <c r="F169" s="155" t="s">
        <v>255</v>
      </c>
      <c r="G169" s="156" t="s">
        <v>121</v>
      </c>
      <c r="H169" s="157">
        <v>568.33000000000004</v>
      </c>
      <c r="I169" s="157">
        <v>0</v>
      </c>
      <c r="J169" s="157">
        <f t="shared" si="20"/>
        <v>0</v>
      </c>
      <c r="K169" s="158"/>
      <c r="L169" s="159"/>
      <c r="M169" s="160" t="s">
        <v>1</v>
      </c>
      <c r="N169" s="161" t="s">
        <v>37</v>
      </c>
      <c r="O169" s="148">
        <v>0</v>
      </c>
      <c r="P169" s="148">
        <f t="shared" si="21"/>
        <v>0</v>
      </c>
      <c r="Q169" s="148">
        <v>1.8E-3</v>
      </c>
      <c r="R169" s="148">
        <f t="shared" si="22"/>
        <v>1.022994</v>
      </c>
      <c r="S169" s="148">
        <v>0</v>
      </c>
      <c r="T169" s="149">
        <f t="shared" si="23"/>
        <v>0</v>
      </c>
      <c r="U169" s="26"/>
      <c r="V169" s="26"/>
      <c r="W169" s="26"/>
      <c r="X169" s="26"/>
      <c r="Y169" s="26"/>
      <c r="Z169" s="26"/>
      <c r="AA169" s="26"/>
      <c r="AB169" s="26"/>
      <c r="AC169" s="26"/>
      <c r="AD169" s="26"/>
      <c r="AE169" s="26"/>
      <c r="AR169" s="150" t="s">
        <v>149</v>
      </c>
      <c r="AT169" s="150" t="s">
        <v>169</v>
      </c>
      <c r="AU169" s="150" t="s">
        <v>123</v>
      </c>
      <c r="AY169" s="14" t="s">
        <v>116</v>
      </c>
      <c r="BE169" s="151">
        <f t="shared" si="24"/>
        <v>0</v>
      </c>
      <c r="BF169" s="151">
        <f t="shared" si="25"/>
        <v>0</v>
      </c>
      <c r="BG169" s="151">
        <f t="shared" si="26"/>
        <v>0</v>
      </c>
      <c r="BH169" s="151">
        <f t="shared" si="27"/>
        <v>0</v>
      </c>
      <c r="BI169" s="151">
        <f t="shared" si="28"/>
        <v>0</v>
      </c>
      <c r="BJ169" s="14" t="s">
        <v>123</v>
      </c>
      <c r="BK169" s="152">
        <f t="shared" si="29"/>
        <v>0</v>
      </c>
      <c r="BL169" s="14" t="s">
        <v>122</v>
      </c>
      <c r="BM169" s="150" t="s">
        <v>256</v>
      </c>
    </row>
    <row r="170" spans="1:65" s="2" customFormat="1" ht="21.75" customHeight="1">
      <c r="A170" s="26"/>
      <c r="B170" s="139"/>
      <c r="C170" s="140" t="s">
        <v>257</v>
      </c>
      <c r="D170" s="140" t="s">
        <v>118</v>
      </c>
      <c r="E170" s="141" t="s">
        <v>236</v>
      </c>
      <c r="F170" s="142" t="s">
        <v>237</v>
      </c>
      <c r="G170" s="143" t="s">
        <v>121</v>
      </c>
      <c r="H170" s="144">
        <v>80</v>
      </c>
      <c r="I170" s="144">
        <v>0</v>
      </c>
      <c r="J170" s="144">
        <f t="shared" si="20"/>
        <v>0</v>
      </c>
      <c r="K170" s="145"/>
      <c r="L170" s="27"/>
      <c r="M170" s="146" t="s">
        <v>1</v>
      </c>
      <c r="N170" s="147" t="s">
        <v>37</v>
      </c>
      <c r="O170" s="148">
        <v>2.0119999999999999E-2</v>
      </c>
      <c r="P170" s="148">
        <f t="shared" si="21"/>
        <v>1.6095999999999999</v>
      </c>
      <c r="Q170" s="148">
        <v>9.8199999999999996E-2</v>
      </c>
      <c r="R170" s="148">
        <f t="shared" si="22"/>
        <v>7.8559999999999999</v>
      </c>
      <c r="S170" s="148">
        <v>0</v>
      </c>
      <c r="T170" s="149">
        <f t="shared" si="23"/>
        <v>0</v>
      </c>
      <c r="U170" s="26"/>
      <c r="V170" s="26"/>
      <c r="W170" s="26"/>
      <c r="X170" s="26"/>
      <c r="Y170" s="26"/>
      <c r="Z170" s="26"/>
      <c r="AA170" s="26"/>
      <c r="AB170" s="26"/>
      <c r="AC170" s="26"/>
      <c r="AD170" s="26"/>
      <c r="AE170" s="26"/>
      <c r="AR170" s="150" t="s">
        <v>122</v>
      </c>
      <c r="AT170" s="150" t="s">
        <v>118</v>
      </c>
      <c r="AU170" s="150" t="s">
        <v>123</v>
      </c>
      <c r="AY170" s="14" t="s">
        <v>116</v>
      </c>
      <c r="BE170" s="151">
        <f t="shared" si="24"/>
        <v>0</v>
      </c>
      <c r="BF170" s="151">
        <f t="shared" si="25"/>
        <v>0</v>
      </c>
      <c r="BG170" s="151">
        <f t="shared" si="26"/>
        <v>0</v>
      </c>
      <c r="BH170" s="151">
        <f t="shared" si="27"/>
        <v>0</v>
      </c>
      <c r="BI170" s="151">
        <f t="shared" si="28"/>
        <v>0</v>
      </c>
      <c r="BJ170" s="14" t="s">
        <v>123</v>
      </c>
      <c r="BK170" s="152">
        <f t="shared" si="29"/>
        <v>0</v>
      </c>
      <c r="BL170" s="14" t="s">
        <v>122</v>
      </c>
      <c r="BM170" s="150" t="s">
        <v>258</v>
      </c>
    </row>
    <row r="171" spans="1:65" s="2" customFormat="1" ht="16.5" customHeight="1">
      <c r="A171" s="26"/>
      <c r="B171" s="139"/>
      <c r="C171" s="140" t="s">
        <v>259</v>
      </c>
      <c r="D171" s="140" t="s">
        <v>118</v>
      </c>
      <c r="E171" s="141" t="s">
        <v>260</v>
      </c>
      <c r="F171" s="142" t="s">
        <v>261</v>
      </c>
      <c r="G171" s="143" t="s">
        <v>121</v>
      </c>
      <c r="H171" s="144">
        <v>80</v>
      </c>
      <c r="I171" s="144">
        <v>0</v>
      </c>
      <c r="J171" s="144">
        <f t="shared" si="20"/>
        <v>0</v>
      </c>
      <c r="K171" s="145"/>
      <c r="L171" s="27"/>
      <c r="M171" s="146" t="s">
        <v>1</v>
      </c>
      <c r="N171" s="147" t="s">
        <v>37</v>
      </c>
      <c r="O171" s="148">
        <v>2.5000000000000001E-2</v>
      </c>
      <c r="P171" s="148">
        <f t="shared" si="21"/>
        <v>2</v>
      </c>
      <c r="Q171" s="148">
        <v>6.8099999999999994E-2</v>
      </c>
      <c r="R171" s="148">
        <f t="shared" si="22"/>
        <v>5.4479999999999995</v>
      </c>
      <c r="S171" s="148">
        <v>0</v>
      </c>
      <c r="T171" s="149">
        <f t="shared" si="23"/>
        <v>0</v>
      </c>
      <c r="U171" s="26"/>
      <c r="V171" s="26"/>
      <c r="W171" s="26"/>
      <c r="X171" s="26"/>
      <c r="Y171" s="26"/>
      <c r="Z171" s="26"/>
      <c r="AA171" s="26"/>
      <c r="AB171" s="26"/>
      <c r="AC171" s="26"/>
      <c r="AD171" s="26"/>
      <c r="AE171" s="26"/>
      <c r="AR171" s="150" t="s">
        <v>122</v>
      </c>
      <c r="AT171" s="150" t="s">
        <v>118</v>
      </c>
      <c r="AU171" s="150" t="s">
        <v>123</v>
      </c>
      <c r="AY171" s="14" t="s">
        <v>116</v>
      </c>
      <c r="BE171" s="151">
        <f t="shared" si="24"/>
        <v>0</v>
      </c>
      <c r="BF171" s="151">
        <f t="shared" si="25"/>
        <v>0</v>
      </c>
      <c r="BG171" s="151">
        <f t="shared" si="26"/>
        <v>0</v>
      </c>
      <c r="BH171" s="151">
        <f t="shared" si="27"/>
        <v>0</v>
      </c>
      <c r="BI171" s="151">
        <f t="shared" si="28"/>
        <v>0</v>
      </c>
      <c r="BJ171" s="14" t="s">
        <v>123</v>
      </c>
      <c r="BK171" s="152">
        <f t="shared" si="29"/>
        <v>0</v>
      </c>
      <c r="BL171" s="14" t="s">
        <v>122</v>
      </c>
      <c r="BM171" s="150" t="s">
        <v>262</v>
      </c>
    </row>
    <row r="172" spans="1:65" s="2" customFormat="1" ht="21.75" customHeight="1">
      <c r="A172" s="26"/>
      <c r="B172" s="139"/>
      <c r="C172" s="140" t="s">
        <v>263</v>
      </c>
      <c r="D172" s="140" t="s">
        <v>118</v>
      </c>
      <c r="E172" s="141" t="s">
        <v>264</v>
      </c>
      <c r="F172" s="142" t="s">
        <v>265</v>
      </c>
      <c r="G172" s="143" t="s">
        <v>121</v>
      </c>
      <c r="H172" s="144">
        <v>137</v>
      </c>
      <c r="I172" s="144">
        <v>0</v>
      </c>
      <c r="J172" s="144">
        <f t="shared" si="20"/>
        <v>0</v>
      </c>
      <c r="K172" s="145"/>
      <c r="L172" s="27"/>
      <c r="M172" s="146" t="s">
        <v>1</v>
      </c>
      <c r="N172" s="147" t="s">
        <v>37</v>
      </c>
      <c r="O172" s="148">
        <v>0.71599999999999997</v>
      </c>
      <c r="P172" s="148">
        <f t="shared" si="21"/>
        <v>98.091999999999999</v>
      </c>
      <c r="Q172" s="148">
        <v>8.4000000000000005E-2</v>
      </c>
      <c r="R172" s="148">
        <f t="shared" si="22"/>
        <v>11.508000000000001</v>
      </c>
      <c r="S172" s="148">
        <v>0</v>
      </c>
      <c r="T172" s="149">
        <f t="shared" si="23"/>
        <v>0</v>
      </c>
      <c r="U172" s="26"/>
      <c r="V172" s="26"/>
      <c r="W172" s="26"/>
      <c r="X172" s="26"/>
      <c r="Y172" s="26"/>
      <c r="Z172" s="26"/>
      <c r="AA172" s="26"/>
      <c r="AB172" s="26"/>
      <c r="AC172" s="26"/>
      <c r="AD172" s="26"/>
      <c r="AE172" s="26"/>
      <c r="AR172" s="150" t="s">
        <v>122</v>
      </c>
      <c r="AT172" s="150" t="s">
        <v>118</v>
      </c>
      <c r="AU172" s="150" t="s">
        <v>123</v>
      </c>
      <c r="AY172" s="14" t="s">
        <v>116</v>
      </c>
      <c r="BE172" s="151">
        <f t="shared" si="24"/>
        <v>0</v>
      </c>
      <c r="BF172" s="151">
        <f t="shared" si="25"/>
        <v>0</v>
      </c>
      <c r="BG172" s="151">
        <f t="shared" si="26"/>
        <v>0</v>
      </c>
      <c r="BH172" s="151">
        <f t="shared" si="27"/>
        <v>0</v>
      </c>
      <c r="BI172" s="151">
        <f t="shared" si="28"/>
        <v>0</v>
      </c>
      <c r="BJ172" s="14" t="s">
        <v>123</v>
      </c>
      <c r="BK172" s="152">
        <f t="shared" si="29"/>
        <v>0</v>
      </c>
      <c r="BL172" s="14" t="s">
        <v>122</v>
      </c>
      <c r="BM172" s="150" t="s">
        <v>266</v>
      </c>
    </row>
    <row r="173" spans="1:65" s="2" customFormat="1" ht="16.5" customHeight="1">
      <c r="A173" s="26"/>
      <c r="B173" s="139"/>
      <c r="C173" s="153" t="s">
        <v>267</v>
      </c>
      <c r="D173" s="153" t="s">
        <v>169</v>
      </c>
      <c r="E173" s="154" t="s">
        <v>268</v>
      </c>
      <c r="F173" s="155" t="s">
        <v>269</v>
      </c>
      <c r="G173" s="156" t="s">
        <v>121</v>
      </c>
      <c r="H173" s="157">
        <v>138.37</v>
      </c>
      <c r="I173" s="157">
        <v>0</v>
      </c>
      <c r="J173" s="157">
        <f t="shared" si="20"/>
        <v>0</v>
      </c>
      <c r="K173" s="158"/>
      <c r="L173" s="159"/>
      <c r="M173" s="160" t="s">
        <v>1</v>
      </c>
      <c r="N173" s="161" t="s">
        <v>37</v>
      </c>
      <c r="O173" s="148">
        <v>0</v>
      </c>
      <c r="P173" s="148">
        <f t="shared" si="21"/>
        <v>0</v>
      </c>
      <c r="Q173" s="148">
        <v>0.09</v>
      </c>
      <c r="R173" s="148">
        <f t="shared" si="22"/>
        <v>12.4533</v>
      </c>
      <c r="S173" s="148">
        <v>0</v>
      </c>
      <c r="T173" s="149">
        <f t="shared" si="23"/>
        <v>0</v>
      </c>
      <c r="U173" s="26"/>
      <c r="V173" s="26"/>
      <c r="W173" s="26"/>
      <c r="X173" s="26"/>
      <c r="Y173" s="26"/>
      <c r="Z173" s="26"/>
      <c r="AA173" s="26"/>
      <c r="AB173" s="26"/>
      <c r="AC173" s="26"/>
      <c r="AD173" s="26"/>
      <c r="AE173" s="26"/>
      <c r="AR173" s="150" t="s">
        <v>149</v>
      </c>
      <c r="AT173" s="150" t="s">
        <v>169</v>
      </c>
      <c r="AU173" s="150" t="s">
        <v>123</v>
      </c>
      <c r="AY173" s="14" t="s">
        <v>116</v>
      </c>
      <c r="BE173" s="151">
        <f t="shared" si="24"/>
        <v>0</v>
      </c>
      <c r="BF173" s="151">
        <f t="shared" si="25"/>
        <v>0</v>
      </c>
      <c r="BG173" s="151">
        <f t="shared" si="26"/>
        <v>0</v>
      </c>
      <c r="BH173" s="151">
        <f t="shared" si="27"/>
        <v>0</v>
      </c>
      <c r="BI173" s="151">
        <f t="shared" si="28"/>
        <v>0</v>
      </c>
      <c r="BJ173" s="14" t="s">
        <v>123</v>
      </c>
      <c r="BK173" s="152">
        <f t="shared" si="29"/>
        <v>0</v>
      </c>
      <c r="BL173" s="14" t="s">
        <v>122</v>
      </c>
      <c r="BM173" s="150" t="s">
        <v>270</v>
      </c>
    </row>
    <row r="174" spans="1:65" s="2" customFormat="1" ht="16.5" customHeight="1">
      <c r="A174" s="26"/>
      <c r="B174" s="139"/>
      <c r="C174" s="140" t="s">
        <v>271</v>
      </c>
      <c r="D174" s="140" t="s">
        <v>118</v>
      </c>
      <c r="E174" s="141" t="s">
        <v>272</v>
      </c>
      <c r="F174" s="142" t="s">
        <v>273</v>
      </c>
      <c r="G174" s="143" t="s">
        <v>121</v>
      </c>
      <c r="H174" s="144">
        <v>3</v>
      </c>
      <c r="I174" s="144">
        <v>0</v>
      </c>
      <c r="J174" s="144">
        <f t="shared" si="20"/>
        <v>0</v>
      </c>
      <c r="K174" s="145"/>
      <c r="L174" s="27"/>
      <c r="M174" s="146" t="s">
        <v>1</v>
      </c>
      <c r="N174" s="147" t="s">
        <v>37</v>
      </c>
      <c r="O174" s="148">
        <v>0.38943</v>
      </c>
      <c r="P174" s="148">
        <f t="shared" si="21"/>
        <v>1.1682900000000001</v>
      </c>
      <c r="Q174" s="148">
        <v>0</v>
      </c>
      <c r="R174" s="148">
        <f t="shared" si="22"/>
        <v>0</v>
      </c>
      <c r="S174" s="148">
        <v>0</v>
      </c>
      <c r="T174" s="149">
        <f t="shared" si="23"/>
        <v>0</v>
      </c>
      <c r="U174" s="26"/>
      <c r="V174" s="26"/>
      <c r="W174" s="26"/>
      <c r="X174" s="26"/>
      <c r="Y174" s="26"/>
      <c r="Z174" s="26"/>
      <c r="AA174" s="26"/>
      <c r="AB174" s="26"/>
      <c r="AC174" s="26"/>
      <c r="AD174" s="26"/>
      <c r="AE174" s="26"/>
      <c r="AR174" s="150" t="s">
        <v>122</v>
      </c>
      <c r="AT174" s="150" t="s">
        <v>118</v>
      </c>
      <c r="AU174" s="150" t="s">
        <v>123</v>
      </c>
      <c r="AY174" s="14" t="s">
        <v>116</v>
      </c>
      <c r="BE174" s="151">
        <f t="shared" si="24"/>
        <v>0</v>
      </c>
      <c r="BF174" s="151">
        <f t="shared" si="25"/>
        <v>0</v>
      </c>
      <c r="BG174" s="151">
        <f t="shared" si="26"/>
        <v>0</v>
      </c>
      <c r="BH174" s="151">
        <f t="shared" si="27"/>
        <v>0</v>
      </c>
      <c r="BI174" s="151">
        <f t="shared" si="28"/>
        <v>0</v>
      </c>
      <c r="BJ174" s="14" t="s">
        <v>123</v>
      </c>
      <c r="BK174" s="152">
        <f t="shared" si="29"/>
        <v>0</v>
      </c>
      <c r="BL174" s="14" t="s">
        <v>122</v>
      </c>
      <c r="BM174" s="150" t="s">
        <v>274</v>
      </c>
    </row>
    <row r="175" spans="1:65" s="2" customFormat="1" ht="21.75" customHeight="1">
      <c r="A175" s="26"/>
      <c r="B175" s="139"/>
      <c r="C175" s="153" t="s">
        <v>275</v>
      </c>
      <c r="D175" s="153" t="s">
        <v>169</v>
      </c>
      <c r="E175" s="154" t="s">
        <v>276</v>
      </c>
      <c r="F175" s="155" t="s">
        <v>277</v>
      </c>
      <c r="G175" s="156" t="s">
        <v>121</v>
      </c>
      <c r="H175" s="157">
        <v>3</v>
      </c>
      <c r="I175" s="157">
        <v>0</v>
      </c>
      <c r="J175" s="157">
        <f t="shared" si="20"/>
        <v>0</v>
      </c>
      <c r="K175" s="158"/>
      <c r="L175" s="159"/>
      <c r="M175" s="160" t="s">
        <v>1</v>
      </c>
      <c r="N175" s="161" t="s">
        <v>37</v>
      </c>
      <c r="O175" s="148">
        <v>0</v>
      </c>
      <c r="P175" s="148">
        <f t="shared" si="21"/>
        <v>0</v>
      </c>
      <c r="Q175" s="148">
        <v>0.25</v>
      </c>
      <c r="R175" s="148">
        <f t="shared" si="22"/>
        <v>0.75</v>
      </c>
      <c r="S175" s="148">
        <v>0</v>
      </c>
      <c r="T175" s="149">
        <f t="shared" si="23"/>
        <v>0</v>
      </c>
      <c r="U175" s="26"/>
      <c r="V175" s="26"/>
      <c r="W175" s="26"/>
      <c r="X175" s="26"/>
      <c r="Y175" s="26"/>
      <c r="Z175" s="26"/>
      <c r="AA175" s="26"/>
      <c r="AB175" s="26"/>
      <c r="AC175" s="26"/>
      <c r="AD175" s="26"/>
      <c r="AE175" s="26"/>
      <c r="AR175" s="150" t="s">
        <v>149</v>
      </c>
      <c r="AT175" s="150" t="s">
        <v>169</v>
      </c>
      <c r="AU175" s="150" t="s">
        <v>123</v>
      </c>
      <c r="AY175" s="14" t="s">
        <v>116</v>
      </c>
      <c r="BE175" s="151">
        <f t="shared" si="24"/>
        <v>0</v>
      </c>
      <c r="BF175" s="151">
        <f t="shared" si="25"/>
        <v>0</v>
      </c>
      <c r="BG175" s="151">
        <f t="shared" si="26"/>
        <v>0</v>
      </c>
      <c r="BH175" s="151">
        <f t="shared" si="27"/>
        <v>0</v>
      </c>
      <c r="BI175" s="151">
        <f t="shared" si="28"/>
        <v>0</v>
      </c>
      <c r="BJ175" s="14" t="s">
        <v>123</v>
      </c>
      <c r="BK175" s="152">
        <f t="shared" si="29"/>
        <v>0</v>
      </c>
      <c r="BL175" s="14" t="s">
        <v>122</v>
      </c>
      <c r="BM175" s="150" t="s">
        <v>278</v>
      </c>
    </row>
    <row r="176" spans="1:65" s="12" customFormat="1" ht="22.9" customHeight="1">
      <c r="B176" s="127"/>
      <c r="D176" s="128" t="s">
        <v>70</v>
      </c>
      <c r="E176" s="137" t="s">
        <v>154</v>
      </c>
      <c r="F176" s="137" t="s">
        <v>279</v>
      </c>
      <c r="J176" s="138">
        <f>BK176</f>
        <v>0</v>
      </c>
      <c r="L176" s="127"/>
      <c r="M176" s="131"/>
      <c r="N176" s="132"/>
      <c r="O176" s="132"/>
      <c r="P176" s="133">
        <f>SUM(P177:P182)</f>
        <v>78.23</v>
      </c>
      <c r="Q176" s="132"/>
      <c r="R176" s="133">
        <f>SUM(R177:R182)</f>
        <v>38.982402</v>
      </c>
      <c r="S176" s="132"/>
      <c r="T176" s="134">
        <f>SUM(T177:T182)</f>
        <v>10.934000000000001</v>
      </c>
      <c r="AR176" s="128" t="s">
        <v>76</v>
      </c>
      <c r="AT176" s="135" t="s">
        <v>70</v>
      </c>
      <c r="AU176" s="135" t="s">
        <v>76</v>
      </c>
      <c r="AY176" s="128" t="s">
        <v>116</v>
      </c>
      <c r="BK176" s="136">
        <f>SUM(BK177:BK182)</f>
        <v>0</v>
      </c>
    </row>
    <row r="177" spans="1:65" s="2" customFormat="1" ht="33" customHeight="1">
      <c r="A177" s="26"/>
      <c r="B177" s="139"/>
      <c r="C177" s="140" t="s">
        <v>280</v>
      </c>
      <c r="D177" s="140" t="s">
        <v>118</v>
      </c>
      <c r="E177" s="141" t="s">
        <v>281</v>
      </c>
      <c r="F177" s="142" t="s">
        <v>282</v>
      </c>
      <c r="G177" s="143" t="s">
        <v>134</v>
      </c>
      <c r="H177" s="144">
        <v>304.2</v>
      </c>
      <c r="I177" s="144">
        <v>0</v>
      </c>
      <c r="J177" s="144">
        <f t="shared" ref="J177:J182" si="30">ROUND(I177*H177,3)</f>
        <v>0</v>
      </c>
      <c r="K177" s="145"/>
      <c r="L177" s="27"/>
      <c r="M177" s="146" t="s">
        <v>1</v>
      </c>
      <c r="N177" s="147" t="s">
        <v>37</v>
      </c>
      <c r="O177" s="148">
        <v>0.13200000000000001</v>
      </c>
      <c r="P177" s="148">
        <f t="shared" ref="P177:P182" si="31">O177*H177</f>
        <v>40.154400000000003</v>
      </c>
      <c r="Q177" s="148">
        <v>9.8530000000000006E-2</v>
      </c>
      <c r="R177" s="148">
        <f t="shared" ref="R177:R182" si="32">Q177*H177</f>
        <v>29.972826000000001</v>
      </c>
      <c r="S177" s="148">
        <v>0</v>
      </c>
      <c r="T177" s="149">
        <f t="shared" ref="T177:T182" si="33">S177*H177</f>
        <v>0</v>
      </c>
      <c r="U177" s="26"/>
      <c r="V177" s="26"/>
      <c r="W177" s="26"/>
      <c r="X177" s="26"/>
      <c r="Y177" s="26"/>
      <c r="Z177" s="26"/>
      <c r="AA177" s="26"/>
      <c r="AB177" s="26"/>
      <c r="AC177" s="26"/>
      <c r="AD177" s="26"/>
      <c r="AE177" s="26"/>
      <c r="AR177" s="150" t="s">
        <v>122</v>
      </c>
      <c r="AT177" s="150" t="s">
        <v>118</v>
      </c>
      <c r="AU177" s="150" t="s">
        <v>123</v>
      </c>
      <c r="AY177" s="14" t="s">
        <v>116</v>
      </c>
      <c r="BE177" s="151">
        <f t="shared" ref="BE177:BE182" si="34">IF(N177="základná",J177,0)</f>
        <v>0</v>
      </c>
      <c r="BF177" s="151">
        <f t="shared" ref="BF177:BF182" si="35">IF(N177="znížená",J177,0)</f>
        <v>0</v>
      </c>
      <c r="BG177" s="151">
        <f t="shared" ref="BG177:BG182" si="36">IF(N177="zákl. prenesená",J177,0)</f>
        <v>0</v>
      </c>
      <c r="BH177" s="151">
        <f t="shared" ref="BH177:BH182" si="37">IF(N177="zníž. prenesená",J177,0)</f>
        <v>0</v>
      </c>
      <c r="BI177" s="151">
        <f t="shared" ref="BI177:BI182" si="38">IF(N177="nulová",J177,0)</f>
        <v>0</v>
      </c>
      <c r="BJ177" s="14" t="s">
        <v>123</v>
      </c>
      <c r="BK177" s="152">
        <f t="shared" ref="BK177:BK182" si="39">ROUND(I177*H177,3)</f>
        <v>0</v>
      </c>
      <c r="BL177" s="14" t="s">
        <v>122</v>
      </c>
      <c r="BM177" s="150" t="s">
        <v>283</v>
      </c>
    </row>
    <row r="178" spans="1:65" s="2" customFormat="1" ht="16.5" customHeight="1">
      <c r="A178" s="26"/>
      <c r="B178" s="139"/>
      <c r="C178" s="153" t="s">
        <v>284</v>
      </c>
      <c r="D178" s="153" t="s">
        <v>169</v>
      </c>
      <c r="E178" s="154" t="s">
        <v>285</v>
      </c>
      <c r="F178" s="155" t="s">
        <v>286</v>
      </c>
      <c r="G178" s="156" t="s">
        <v>166</v>
      </c>
      <c r="H178" s="157">
        <v>307.24200000000002</v>
      </c>
      <c r="I178" s="157">
        <v>0</v>
      </c>
      <c r="J178" s="157">
        <f t="shared" si="30"/>
        <v>0</v>
      </c>
      <c r="K178" s="158"/>
      <c r="L178" s="159"/>
      <c r="M178" s="160" t="s">
        <v>1</v>
      </c>
      <c r="N178" s="161" t="s">
        <v>37</v>
      </c>
      <c r="O178" s="148">
        <v>0</v>
      </c>
      <c r="P178" s="148">
        <f t="shared" si="31"/>
        <v>0</v>
      </c>
      <c r="Q178" s="148">
        <v>2.3E-2</v>
      </c>
      <c r="R178" s="148">
        <f t="shared" si="32"/>
        <v>7.0665659999999999</v>
      </c>
      <c r="S178" s="148">
        <v>0</v>
      </c>
      <c r="T178" s="149">
        <f t="shared" si="33"/>
        <v>0</v>
      </c>
      <c r="U178" s="26"/>
      <c r="V178" s="26"/>
      <c r="W178" s="26"/>
      <c r="X178" s="26"/>
      <c r="Y178" s="26"/>
      <c r="Z178" s="26"/>
      <c r="AA178" s="26"/>
      <c r="AB178" s="26"/>
      <c r="AC178" s="26"/>
      <c r="AD178" s="26"/>
      <c r="AE178" s="26"/>
      <c r="AR178" s="150" t="s">
        <v>149</v>
      </c>
      <c r="AT178" s="150" t="s">
        <v>169</v>
      </c>
      <c r="AU178" s="150" t="s">
        <v>123</v>
      </c>
      <c r="AY178" s="14" t="s">
        <v>116</v>
      </c>
      <c r="BE178" s="151">
        <f t="shared" si="34"/>
        <v>0</v>
      </c>
      <c r="BF178" s="151">
        <f t="shared" si="35"/>
        <v>0</v>
      </c>
      <c r="BG178" s="151">
        <f t="shared" si="36"/>
        <v>0</v>
      </c>
      <c r="BH178" s="151">
        <f t="shared" si="37"/>
        <v>0</v>
      </c>
      <c r="BI178" s="151">
        <f t="shared" si="38"/>
        <v>0</v>
      </c>
      <c r="BJ178" s="14" t="s">
        <v>123</v>
      </c>
      <c r="BK178" s="152">
        <f t="shared" si="39"/>
        <v>0</v>
      </c>
      <c r="BL178" s="14" t="s">
        <v>122</v>
      </c>
      <c r="BM178" s="150" t="s">
        <v>287</v>
      </c>
    </row>
    <row r="179" spans="1:65" s="2" customFormat="1" ht="16.5" customHeight="1">
      <c r="A179" s="26"/>
      <c r="B179" s="139"/>
      <c r="C179" s="140" t="s">
        <v>288</v>
      </c>
      <c r="D179" s="140" t="s">
        <v>118</v>
      </c>
      <c r="E179" s="141" t="s">
        <v>289</v>
      </c>
      <c r="F179" s="142" t="s">
        <v>290</v>
      </c>
      <c r="G179" s="143" t="s">
        <v>166</v>
      </c>
      <c r="H179" s="144">
        <v>9</v>
      </c>
      <c r="I179" s="144">
        <v>0</v>
      </c>
      <c r="J179" s="144">
        <f t="shared" si="30"/>
        <v>0</v>
      </c>
      <c r="K179" s="145"/>
      <c r="L179" s="27"/>
      <c r="M179" s="146" t="s">
        <v>1</v>
      </c>
      <c r="N179" s="147" t="s">
        <v>37</v>
      </c>
      <c r="O179" s="148">
        <v>0.81799999999999995</v>
      </c>
      <c r="P179" s="148">
        <f t="shared" si="31"/>
        <v>7.3619999999999992</v>
      </c>
      <c r="Q179" s="148">
        <v>0.20089000000000001</v>
      </c>
      <c r="R179" s="148">
        <f t="shared" si="32"/>
        <v>1.8080100000000001</v>
      </c>
      <c r="S179" s="148">
        <v>0</v>
      </c>
      <c r="T179" s="149">
        <f t="shared" si="33"/>
        <v>0</v>
      </c>
      <c r="U179" s="26"/>
      <c r="V179" s="26"/>
      <c r="W179" s="26"/>
      <c r="X179" s="26"/>
      <c r="Y179" s="26"/>
      <c r="Z179" s="26"/>
      <c r="AA179" s="26"/>
      <c r="AB179" s="26"/>
      <c r="AC179" s="26"/>
      <c r="AD179" s="26"/>
      <c r="AE179" s="26"/>
      <c r="AR179" s="150" t="s">
        <v>122</v>
      </c>
      <c r="AT179" s="150" t="s">
        <v>118</v>
      </c>
      <c r="AU179" s="150" t="s">
        <v>123</v>
      </c>
      <c r="AY179" s="14" t="s">
        <v>116</v>
      </c>
      <c r="BE179" s="151">
        <f t="shared" si="34"/>
        <v>0</v>
      </c>
      <c r="BF179" s="151">
        <f t="shared" si="35"/>
        <v>0</v>
      </c>
      <c r="BG179" s="151">
        <f t="shared" si="36"/>
        <v>0</v>
      </c>
      <c r="BH179" s="151">
        <f t="shared" si="37"/>
        <v>0</v>
      </c>
      <c r="BI179" s="151">
        <f t="shared" si="38"/>
        <v>0</v>
      </c>
      <c r="BJ179" s="14" t="s">
        <v>123</v>
      </c>
      <c r="BK179" s="152">
        <f t="shared" si="39"/>
        <v>0</v>
      </c>
      <c r="BL179" s="14" t="s">
        <v>122</v>
      </c>
      <c r="BM179" s="150" t="s">
        <v>291</v>
      </c>
    </row>
    <row r="180" spans="1:65" s="2" customFormat="1" ht="44.25" customHeight="1">
      <c r="A180" s="26"/>
      <c r="B180" s="139"/>
      <c r="C180" s="153" t="s">
        <v>292</v>
      </c>
      <c r="D180" s="153" t="s">
        <v>169</v>
      </c>
      <c r="E180" s="154" t="s">
        <v>293</v>
      </c>
      <c r="F180" s="155" t="s">
        <v>294</v>
      </c>
      <c r="G180" s="156" t="s">
        <v>166</v>
      </c>
      <c r="H180" s="157">
        <v>9</v>
      </c>
      <c r="I180" s="157">
        <v>0</v>
      </c>
      <c r="J180" s="157">
        <f t="shared" si="30"/>
        <v>0</v>
      </c>
      <c r="K180" s="158"/>
      <c r="L180" s="159"/>
      <c r="M180" s="160" t="s">
        <v>1</v>
      </c>
      <c r="N180" s="161" t="s">
        <v>37</v>
      </c>
      <c r="O180" s="148">
        <v>0</v>
      </c>
      <c r="P180" s="148">
        <f t="shared" si="31"/>
        <v>0</v>
      </c>
      <c r="Q180" s="148">
        <v>1.4999999999999999E-2</v>
      </c>
      <c r="R180" s="148">
        <f t="shared" si="32"/>
        <v>0.13500000000000001</v>
      </c>
      <c r="S180" s="148">
        <v>0</v>
      </c>
      <c r="T180" s="149">
        <f t="shared" si="33"/>
        <v>0</v>
      </c>
      <c r="U180" s="26"/>
      <c r="V180" s="26"/>
      <c r="W180" s="26"/>
      <c r="X180" s="26"/>
      <c r="Y180" s="26"/>
      <c r="Z180" s="26"/>
      <c r="AA180" s="26"/>
      <c r="AB180" s="26"/>
      <c r="AC180" s="26"/>
      <c r="AD180" s="26"/>
      <c r="AE180" s="26"/>
      <c r="AR180" s="150" t="s">
        <v>149</v>
      </c>
      <c r="AT180" s="150" t="s">
        <v>169</v>
      </c>
      <c r="AU180" s="150" t="s">
        <v>123</v>
      </c>
      <c r="AY180" s="14" t="s">
        <v>116</v>
      </c>
      <c r="BE180" s="151">
        <f t="shared" si="34"/>
        <v>0</v>
      </c>
      <c r="BF180" s="151">
        <f t="shared" si="35"/>
        <v>0</v>
      </c>
      <c r="BG180" s="151">
        <f t="shared" si="36"/>
        <v>0</v>
      </c>
      <c r="BH180" s="151">
        <f t="shared" si="37"/>
        <v>0</v>
      </c>
      <c r="BI180" s="151">
        <f t="shared" si="38"/>
        <v>0</v>
      </c>
      <c r="BJ180" s="14" t="s">
        <v>123</v>
      </c>
      <c r="BK180" s="152">
        <f t="shared" si="39"/>
        <v>0</v>
      </c>
      <c r="BL180" s="14" t="s">
        <v>122</v>
      </c>
      <c r="BM180" s="150" t="s">
        <v>295</v>
      </c>
    </row>
    <row r="181" spans="1:65" s="2" customFormat="1" ht="16.5" customHeight="1">
      <c r="A181" s="26"/>
      <c r="B181" s="139"/>
      <c r="C181" s="140" t="s">
        <v>296</v>
      </c>
      <c r="D181" s="140" t="s">
        <v>118</v>
      </c>
      <c r="E181" s="141" t="s">
        <v>297</v>
      </c>
      <c r="F181" s="142" t="s">
        <v>298</v>
      </c>
      <c r="G181" s="143" t="s">
        <v>139</v>
      </c>
      <c r="H181" s="144">
        <v>4.8</v>
      </c>
      <c r="I181" s="144">
        <v>0</v>
      </c>
      <c r="J181" s="144">
        <f t="shared" si="30"/>
        <v>0</v>
      </c>
      <c r="K181" s="145"/>
      <c r="L181" s="27"/>
      <c r="M181" s="146" t="s">
        <v>1</v>
      </c>
      <c r="N181" s="147" t="s">
        <v>37</v>
      </c>
      <c r="O181" s="148">
        <v>5.1219999999999999</v>
      </c>
      <c r="P181" s="148">
        <f t="shared" si="31"/>
        <v>24.585599999999999</v>
      </c>
      <c r="Q181" s="148">
        <v>0</v>
      </c>
      <c r="R181" s="148">
        <f t="shared" si="32"/>
        <v>0</v>
      </c>
      <c r="S181" s="148">
        <v>2.2000000000000002</v>
      </c>
      <c r="T181" s="149">
        <f t="shared" si="33"/>
        <v>10.56</v>
      </c>
      <c r="U181" s="26"/>
      <c r="V181" s="26"/>
      <c r="W181" s="26"/>
      <c r="X181" s="26"/>
      <c r="Y181" s="26"/>
      <c r="Z181" s="26"/>
      <c r="AA181" s="26"/>
      <c r="AB181" s="26"/>
      <c r="AC181" s="26"/>
      <c r="AD181" s="26"/>
      <c r="AE181" s="26"/>
      <c r="AR181" s="150" t="s">
        <v>122</v>
      </c>
      <c r="AT181" s="150" t="s">
        <v>118</v>
      </c>
      <c r="AU181" s="150" t="s">
        <v>123</v>
      </c>
      <c r="AY181" s="14" t="s">
        <v>116</v>
      </c>
      <c r="BE181" s="151">
        <f t="shared" si="34"/>
        <v>0</v>
      </c>
      <c r="BF181" s="151">
        <f t="shared" si="35"/>
        <v>0</v>
      </c>
      <c r="BG181" s="151">
        <f t="shared" si="36"/>
        <v>0</v>
      </c>
      <c r="BH181" s="151">
        <f t="shared" si="37"/>
        <v>0</v>
      </c>
      <c r="BI181" s="151">
        <f t="shared" si="38"/>
        <v>0</v>
      </c>
      <c r="BJ181" s="14" t="s">
        <v>123</v>
      </c>
      <c r="BK181" s="152">
        <f t="shared" si="39"/>
        <v>0</v>
      </c>
      <c r="BL181" s="14" t="s">
        <v>122</v>
      </c>
      <c r="BM181" s="150" t="s">
        <v>299</v>
      </c>
    </row>
    <row r="182" spans="1:65" s="2" customFormat="1" ht="21.75" customHeight="1">
      <c r="A182" s="26"/>
      <c r="B182" s="139"/>
      <c r="C182" s="140" t="s">
        <v>300</v>
      </c>
      <c r="D182" s="140" t="s">
        <v>118</v>
      </c>
      <c r="E182" s="141" t="s">
        <v>301</v>
      </c>
      <c r="F182" s="142" t="s">
        <v>302</v>
      </c>
      <c r="G182" s="143" t="s">
        <v>166</v>
      </c>
      <c r="H182" s="144">
        <v>2</v>
      </c>
      <c r="I182" s="144">
        <v>0</v>
      </c>
      <c r="J182" s="144">
        <f t="shared" si="30"/>
        <v>0</v>
      </c>
      <c r="K182" s="145"/>
      <c r="L182" s="27"/>
      <c r="M182" s="146" t="s">
        <v>1</v>
      </c>
      <c r="N182" s="147" t="s">
        <v>37</v>
      </c>
      <c r="O182" s="148">
        <v>3.0640000000000001</v>
      </c>
      <c r="P182" s="148">
        <f t="shared" si="31"/>
        <v>6.1280000000000001</v>
      </c>
      <c r="Q182" s="148">
        <v>0</v>
      </c>
      <c r="R182" s="148">
        <f t="shared" si="32"/>
        <v>0</v>
      </c>
      <c r="S182" s="148">
        <v>0.187</v>
      </c>
      <c r="T182" s="149">
        <f t="shared" si="33"/>
        <v>0.374</v>
      </c>
      <c r="U182" s="26"/>
      <c r="V182" s="26"/>
      <c r="W182" s="26"/>
      <c r="X182" s="26"/>
      <c r="Y182" s="26"/>
      <c r="Z182" s="26"/>
      <c r="AA182" s="26"/>
      <c r="AB182" s="26"/>
      <c r="AC182" s="26"/>
      <c r="AD182" s="26"/>
      <c r="AE182" s="26"/>
      <c r="AR182" s="150" t="s">
        <v>122</v>
      </c>
      <c r="AT182" s="150" t="s">
        <v>118</v>
      </c>
      <c r="AU182" s="150" t="s">
        <v>123</v>
      </c>
      <c r="AY182" s="14" t="s">
        <v>116</v>
      </c>
      <c r="BE182" s="151">
        <f t="shared" si="34"/>
        <v>0</v>
      </c>
      <c r="BF182" s="151">
        <f t="shared" si="35"/>
        <v>0</v>
      </c>
      <c r="BG182" s="151">
        <f t="shared" si="36"/>
        <v>0</v>
      </c>
      <c r="BH182" s="151">
        <f t="shared" si="37"/>
        <v>0</v>
      </c>
      <c r="BI182" s="151">
        <f t="shared" si="38"/>
        <v>0</v>
      </c>
      <c r="BJ182" s="14" t="s">
        <v>123</v>
      </c>
      <c r="BK182" s="152">
        <f t="shared" si="39"/>
        <v>0</v>
      </c>
      <c r="BL182" s="14" t="s">
        <v>122</v>
      </c>
      <c r="BM182" s="150" t="s">
        <v>303</v>
      </c>
    </row>
    <row r="183" spans="1:65" s="12" customFormat="1" ht="22.9" customHeight="1">
      <c r="B183" s="127"/>
      <c r="D183" s="128" t="s">
        <v>70</v>
      </c>
      <c r="E183" s="137" t="s">
        <v>304</v>
      </c>
      <c r="F183" s="137" t="s">
        <v>305</v>
      </c>
      <c r="J183" s="138">
        <f>BK183</f>
        <v>0</v>
      </c>
      <c r="L183" s="127"/>
      <c r="M183" s="131"/>
      <c r="N183" s="132"/>
      <c r="O183" s="132"/>
      <c r="P183" s="133">
        <f>P184</f>
        <v>18.463996999999999</v>
      </c>
      <c r="Q183" s="132"/>
      <c r="R183" s="133">
        <f>R184</f>
        <v>0</v>
      </c>
      <c r="S183" s="132"/>
      <c r="T183" s="134">
        <f>T184</f>
        <v>0</v>
      </c>
      <c r="AR183" s="128" t="s">
        <v>76</v>
      </c>
      <c r="AT183" s="135" t="s">
        <v>70</v>
      </c>
      <c r="AU183" s="135" t="s">
        <v>76</v>
      </c>
      <c r="AY183" s="128" t="s">
        <v>116</v>
      </c>
      <c r="BK183" s="136">
        <f>BK184</f>
        <v>0</v>
      </c>
    </row>
    <row r="184" spans="1:65" s="2" customFormat="1" ht="21.75" customHeight="1">
      <c r="A184" s="26"/>
      <c r="B184" s="139"/>
      <c r="C184" s="140" t="s">
        <v>306</v>
      </c>
      <c r="D184" s="140" t="s">
        <v>118</v>
      </c>
      <c r="E184" s="141" t="s">
        <v>307</v>
      </c>
      <c r="F184" s="142" t="s">
        <v>308</v>
      </c>
      <c r="G184" s="143" t="s">
        <v>309</v>
      </c>
      <c r="H184" s="144">
        <v>392.851</v>
      </c>
      <c r="I184" s="144">
        <v>0</v>
      </c>
      <c r="J184" s="144">
        <f>ROUND(I184*H184,3)</f>
        <v>0</v>
      </c>
      <c r="K184" s="145"/>
      <c r="L184" s="27"/>
      <c r="M184" s="146" t="s">
        <v>1</v>
      </c>
      <c r="N184" s="147" t="s">
        <v>37</v>
      </c>
      <c r="O184" s="148">
        <v>4.7E-2</v>
      </c>
      <c r="P184" s="148">
        <f>O184*H184</f>
        <v>18.463996999999999</v>
      </c>
      <c r="Q184" s="148">
        <v>0</v>
      </c>
      <c r="R184" s="148">
        <f>Q184*H184</f>
        <v>0</v>
      </c>
      <c r="S184" s="148">
        <v>0</v>
      </c>
      <c r="T184" s="149">
        <f>S184*H184</f>
        <v>0</v>
      </c>
      <c r="U184" s="26"/>
      <c r="V184" s="26"/>
      <c r="W184" s="26"/>
      <c r="X184" s="26"/>
      <c r="Y184" s="26"/>
      <c r="Z184" s="26"/>
      <c r="AA184" s="26"/>
      <c r="AB184" s="26"/>
      <c r="AC184" s="26"/>
      <c r="AD184" s="26"/>
      <c r="AE184" s="26"/>
      <c r="AR184" s="150" t="s">
        <v>122</v>
      </c>
      <c r="AT184" s="150" t="s">
        <v>118</v>
      </c>
      <c r="AU184" s="150" t="s">
        <v>123</v>
      </c>
      <c r="AY184" s="14" t="s">
        <v>116</v>
      </c>
      <c r="BE184" s="151">
        <f>IF(N184="základná",J184,0)</f>
        <v>0</v>
      </c>
      <c r="BF184" s="151">
        <f>IF(N184="znížená",J184,0)</f>
        <v>0</v>
      </c>
      <c r="BG184" s="151">
        <f>IF(N184="zákl. prenesená",J184,0)</f>
        <v>0</v>
      </c>
      <c r="BH184" s="151">
        <f>IF(N184="zníž. prenesená",J184,0)</f>
        <v>0</v>
      </c>
      <c r="BI184" s="151">
        <f>IF(N184="nulová",J184,0)</f>
        <v>0</v>
      </c>
      <c r="BJ184" s="14" t="s">
        <v>123</v>
      </c>
      <c r="BK184" s="152">
        <f>ROUND(I184*H184,3)</f>
        <v>0</v>
      </c>
      <c r="BL184" s="14" t="s">
        <v>122</v>
      </c>
      <c r="BM184" s="150" t="s">
        <v>310</v>
      </c>
    </row>
    <row r="185" spans="1:65" s="12" customFormat="1" ht="25.9" customHeight="1">
      <c r="B185" s="127"/>
      <c r="D185" s="128" t="s">
        <v>70</v>
      </c>
      <c r="E185" s="129" t="s">
        <v>311</v>
      </c>
      <c r="F185" s="129" t="s">
        <v>312</v>
      </c>
      <c r="J185" s="130">
        <f>BK185</f>
        <v>0</v>
      </c>
      <c r="L185" s="127"/>
      <c r="M185" s="131"/>
      <c r="N185" s="132"/>
      <c r="O185" s="132"/>
      <c r="P185" s="133">
        <f>P186+P189+P194+P197+P208</f>
        <v>72.13879759999999</v>
      </c>
      <c r="Q185" s="132"/>
      <c r="R185" s="133">
        <f>R186+R189+R194+R197+R208</f>
        <v>0.74946440000000014</v>
      </c>
      <c r="S185" s="132"/>
      <c r="T185" s="134">
        <f>T186+T189+T194+T197+T208</f>
        <v>0.95399999999999996</v>
      </c>
      <c r="AR185" s="128" t="s">
        <v>123</v>
      </c>
      <c r="AT185" s="135" t="s">
        <v>70</v>
      </c>
      <c r="AU185" s="135" t="s">
        <v>71</v>
      </c>
      <c r="AY185" s="128" t="s">
        <v>116</v>
      </c>
      <c r="BK185" s="136">
        <f>BK186+BK189+BK194+BK197+BK208</f>
        <v>0</v>
      </c>
    </row>
    <row r="186" spans="1:65" s="12" customFormat="1" ht="22.9" customHeight="1">
      <c r="B186" s="127"/>
      <c r="D186" s="128" t="s">
        <v>70</v>
      </c>
      <c r="E186" s="137" t="s">
        <v>313</v>
      </c>
      <c r="F186" s="137" t="s">
        <v>314</v>
      </c>
      <c r="J186" s="138">
        <f>BK186</f>
        <v>0</v>
      </c>
      <c r="L186" s="127"/>
      <c r="M186" s="131"/>
      <c r="N186" s="132"/>
      <c r="O186" s="132"/>
      <c r="P186" s="133">
        <f>SUM(P187:P188)</f>
        <v>0.26216</v>
      </c>
      <c r="Q186" s="132"/>
      <c r="R186" s="133">
        <f>SUM(R187:R188)</f>
        <v>4.0800000000000002E-5</v>
      </c>
      <c r="S186" s="132"/>
      <c r="T186" s="134">
        <f>SUM(T187:T188)</f>
        <v>0</v>
      </c>
      <c r="AR186" s="128" t="s">
        <v>123</v>
      </c>
      <c r="AT186" s="135" t="s">
        <v>70</v>
      </c>
      <c r="AU186" s="135" t="s">
        <v>76</v>
      </c>
      <c r="AY186" s="128" t="s">
        <v>116</v>
      </c>
      <c r="BK186" s="136">
        <f>SUM(BK187:BK188)</f>
        <v>0</v>
      </c>
    </row>
    <row r="187" spans="1:65" s="2" customFormat="1" ht="21.75" customHeight="1">
      <c r="A187" s="26"/>
      <c r="B187" s="139"/>
      <c r="C187" s="140" t="s">
        <v>315</v>
      </c>
      <c r="D187" s="140" t="s">
        <v>118</v>
      </c>
      <c r="E187" s="141" t="s">
        <v>316</v>
      </c>
      <c r="F187" s="142" t="s">
        <v>317</v>
      </c>
      <c r="G187" s="143" t="s">
        <v>134</v>
      </c>
      <c r="H187" s="144">
        <v>2</v>
      </c>
      <c r="I187" s="144">
        <v>0</v>
      </c>
      <c r="J187" s="144">
        <f>ROUND(I187*H187,3)</f>
        <v>0</v>
      </c>
      <c r="K187" s="145"/>
      <c r="L187" s="27"/>
      <c r="M187" s="146" t="s">
        <v>1</v>
      </c>
      <c r="N187" s="147" t="s">
        <v>37</v>
      </c>
      <c r="O187" s="148">
        <v>0.13108</v>
      </c>
      <c r="P187" s="148">
        <f>O187*H187</f>
        <v>0.26216</v>
      </c>
      <c r="Q187" s="148">
        <v>0</v>
      </c>
      <c r="R187" s="148">
        <f>Q187*H187</f>
        <v>0</v>
      </c>
      <c r="S187" s="148">
        <v>0</v>
      </c>
      <c r="T187" s="149">
        <f>S187*H187</f>
        <v>0</v>
      </c>
      <c r="U187" s="26"/>
      <c r="V187" s="26"/>
      <c r="W187" s="26"/>
      <c r="X187" s="26"/>
      <c r="Y187" s="26"/>
      <c r="Z187" s="26"/>
      <c r="AA187" s="26"/>
      <c r="AB187" s="26"/>
      <c r="AC187" s="26"/>
      <c r="AD187" s="26"/>
      <c r="AE187" s="26"/>
      <c r="AR187" s="150" t="s">
        <v>185</v>
      </c>
      <c r="AT187" s="150" t="s">
        <v>118</v>
      </c>
      <c r="AU187" s="150" t="s">
        <v>123</v>
      </c>
      <c r="AY187" s="14" t="s">
        <v>116</v>
      </c>
      <c r="BE187" s="151">
        <f>IF(N187="základná",J187,0)</f>
        <v>0</v>
      </c>
      <c r="BF187" s="151">
        <f>IF(N187="znížená",J187,0)</f>
        <v>0</v>
      </c>
      <c r="BG187" s="151">
        <f>IF(N187="zákl. prenesená",J187,0)</f>
        <v>0</v>
      </c>
      <c r="BH187" s="151">
        <f>IF(N187="zníž. prenesená",J187,0)</f>
        <v>0</v>
      </c>
      <c r="BI187" s="151">
        <f>IF(N187="nulová",J187,0)</f>
        <v>0</v>
      </c>
      <c r="BJ187" s="14" t="s">
        <v>123</v>
      </c>
      <c r="BK187" s="152">
        <f>ROUND(I187*H187,3)</f>
        <v>0</v>
      </c>
      <c r="BL187" s="14" t="s">
        <v>185</v>
      </c>
      <c r="BM187" s="150" t="s">
        <v>318</v>
      </c>
    </row>
    <row r="188" spans="1:65" s="2" customFormat="1" ht="21.75" customHeight="1">
      <c r="A188" s="26"/>
      <c r="B188" s="139"/>
      <c r="C188" s="153" t="s">
        <v>319</v>
      </c>
      <c r="D188" s="153" t="s">
        <v>169</v>
      </c>
      <c r="E188" s="154" t="s">
        <v>320</v>
      </c>
      <c r="F188" s="155" t="s">
        <v>321</v>
      </c>
      <c r="G188" s="156" t="s">
        <v>134</v>
      </c>
      <c r="H188" s="157">
        <v>2.04</v>
      </c>
      <c r="I188" s="157">
        <v>0</v>
      </c>
      <c r="J188" s="157">
        <f>ROUND(I188*H188,3)</f>
        <v>0</v>
      </c>
      <c r="K188" s="158"/>
      <c r="L188" s="159"/>
      <c r="M188" s="160" t="s">
        <v>1</v>
      </c>
      <c r="N188" s="161" t="s">
        <v>37</v>
      </c>
      <c r="O188" s="148">
        <v>0</v>
      </c>
      <c r="P188" s="148">
        <f>O188*H188</f>
        <v>0</v>
      </c>
      <c r="Q188" s="148">
        <v>2.0000000000000002E-5</v>
      </c>
      <c r="R188" s="148">
        <f>Q188*H188</f>
        <v>4.0800000000000002E-5</v>
      </c>
      <c r="S188" s="148">
        <v>0</v>
      </c>
      <c r="T188" s="149">
        <f>S188*H188</f>
        <v>0</v>
      </c>
      <c r="U188" s="26"/>
      <c r="V188" s="26"/>
      <c r="W188" s="26"/>
      <c r="X188" s="26"/>
      <c r="Y188" s="26"/>
      <c r="Z188" s="26"/>
      <c r="AA188" s="26"/>
      <c r="AB188" s="26"/>
      <c r="AC188" s="26"/>
      <c r="AD188" s="26"/>
      <c r="AE188" s="26"/>
      <c r="AR188" s="150" t="s">
        <v>249</v>
      </c>
      <c r="AT188" s="150" t="s">
        <v>169</v>
      </c>
      <c r="AU188" s="150" t="s">
        <v>123</v>
      </c>
      <c r="AY188" s="14" t="s">
        <v>116</v>
      </c>
      <c r="BE188" s="151">
        <f>IF(N188="základná",J188,0)</f>
        <v>0</v>
      </c>
      <c r="BF188" s="151">
        <f>IF(N188="znížená",J188,0)</f>
        <v>0</v>
      </c>
      <c r="BG188" s="151">
        <f>IF(N188="zákl. prenesená",J188,0)</f>
        <v>0</v>
      </c>
      <c r="BH188" s="151">
        <f>IF(N188="zníž. prenesená",J188,0)</f>
        <v>0</v>
      </c>
      <c r="BI188" s="151">
        <f>IF(N188="nulová",J188,0)</f>
        <v>0</v>
      </c>
      <c r="BJ188" s="14" t="s">
        <v>123</v>
      </c>
      <c r="BK188" s="152">
        <f>ROUND(I188*H188,3)</f>
        <v>0</v>
      </c>
      <c r="BL188" s="14" t="s">
        <v>185</v>
      </c>
      <c r="BM188" s="150" t="s">
        <v>322</v>
      </c>
    </row>
    <row r="189" spans="1:65" s="12" customFormat="1" ht="22.9" customHeight="1">
      <c r="B189" s="127"/>
      <c r="D189" s="128" t="s">
        <v>70</v>
      </c>
      <c r="E189" s="137" t="s">
        <v>323</v>
      </c>
      <c r="F189" s="137" t="s">
        <v>324</v>
      </c>
      <c r="J189" s="138">
        <f>BK189</f>
        <v>0</v>
      </c>
      <c r="L189" s="127"/>
      <c r="M189" s="131"/>
      <c r="N189" s="132"/>
      <c r="O189" s="132"/>
      <c r="P189" s="133">
        <f>SUM(P190:P193)</f>
        <v>1.2505199999999999</v>
      </c>
      <c r="Q189" s="132"/>
      <c r="R189" s="133">
        <f>SUM(R190:R193)</f>
        <v>1E-3</v>
      </c>
      <c r="S189" s="132"/>
      <c r="T189" s="134">
        <f>SUM(T190:T193)</f>
        <v>0</v>
      </c>
      <c r="AR189" s="128" t="s">
        <v>123</v>
      </c>
      <c r="AT189" s="135" t="s">
        <v>70</v>
      </c>
      <c r="AU189" s="135" t="s">
        <v>76</v>
      </c>
      <c r="AY189" s="128" t="s">
        <v>116</v>
      </c>
      <c r="BK189" s="136">
        <f>SUM(BK190:BK193)</f>
        <v>0</v>
      </c>
    </row>
    <row r="190" spans="1:65" s="2" customFormat="1" ht="21.75" customHeight="1">
      <c r="A190" s="26"/>
      <c r="B190" s="139"/>
      <c r="C190" s="140" t="s">
        <v>325</v>
      </c>
      <c r="D190" s="140" t="s">
        <v>118</v>
      </c>
      <c r="E190" s="141" t="s">
        <v>326</v>
      </c>
      <c r="F190" s="142" t="s">
        <v>327</v>
      </c>
      <c r="G190" s="143" t="s">
        <v>134</v>
      </c>
      <c r="H190" s="144">
        <v>4</v>
      </c>
      <c r="I190" s="144">
        <v>0</v>
      </c>
      <c r="J190" s="144">
        <f>ROUND(I190*H190,3)</f>
        <v>0</v>
      </c>
      <c r="K190" s="145"/>
      <c r="L190" s="27"/>
      <c r="M190" s="146" t="s">
        <v>1</v>
      </c>
      <c r="N190" s="147" t="s">
        <v>37</v>
      </c>
      <c r="O190" s="148">
        <v>0.25004999999999999</v>
      </c>
      <c r="P190" s="148">
        <f>O190*H190</f>
        <v>1.0002</v>
      </c>
      <c r="Q190" s="148">
        <v>0</v>
      </c>
      <c r="R190" s="148">
        <f>Q190*H190</f>
        <v>0</v>
      </c>
      <c r="S190" s="148">
        <v>0</v>
      </c>
      <c r="T190" s="149">
        <f>S190*H190</f>
        <v>0</v>
      </c>
      <c r="U190" s="26"/>
      <c r="V190" s="26"/>
      <c r="W190" s="26"/>
      <c r="X190" s="26"/>
      <c r="Y190" s="26"/>
      <c r="Z190" s="26"/>
      <c r="AA190" s="26"/>
      <c r="AB190" s="26"/>
      <c r="AC190" s="26"/>
      <c r="AD190" s="26"/>
      <c r="AE190" s="26"/>
      <c r="AR190" s="150" t="s">
        <v>185</v>
      </c>
      <c r="AT190" s="150" t="s">
        <v>118</v>
      </c>
      <c r="AU190" s="150" t="s">
        <v>123</v>
      </c>
      <c r="AY190" s="14" t="s">
        <v>116</v>
      </c>
      <c r="BE190" s="151">
        <f>IF(N190="základná",J190,0)</f>
        <v>0</v>
      </c>
      <c r="BF190" s="151">
        <f>IF(N190="znížená",J190,0)</f>
        <v>0</v>
      </c>
      <c r="BG190" s="151">
        <f>IF(N190="zákl. prenesená",J190,0)</f>
        <v>0</v>
      </c>
      <c r="BH190" s="151">
        <f>IF(N190="zníž. prenesená",J190,0)</f>
        <v>0</v>
      </c>
      <c r="BI190" s="151">
        <f>IF(N190="nulová",J190,0)</f>
        <v>0</v>
      </c>
      <c r="BJ190" s="14" t="s">
        <v>123</v>
      </c>
      <c r="BK190" s="152">
        <f>ROUND(I190*H190,3)</f>
        <v>0</v>
      </c>
      <c r="BL190" s="14" t="s">
        <v>185</v>
      </c>
      <c r="BM190" s="150" t="s">
        <v>328</v>
      </c>
    </row>
    <row r="191" spans="1:65" s="2" customFormat="1" ht="21.75" customHeight="1">
      <c r="A191" s="26"/>
      <c r="B191" s="139"/>
      <c r="C191" s="153" t="s">
        <v>329</v>
      </c>
      <c r="D191" s="153" t="s">
        <v>169</v>
      </c>
      <c r="E191" s="154" t="s">
        <v>330</v>
      </c>
      <c r="F191" s="155" t="s">
        <v>331</v>
      </c>
      <c r="G191" s="156" t="s">
        <v>134</v>
      </c>
      <c r="H191" s="157">
        <v>4</v>
      </c>
      <c r="I191" s="157">
        <v>0</v>
      </c>
      <c r="J191" s="157">
        <f>ROUND(I191*H191,3)</f>
        <v>0</v>
      </c>
      <c r="K191" s="158"/>
      <c r="L191" s="159"/>
      <c r="M191" s="160" t="s">
        <v>1</v>
      </c>
      <c r="N191" s="161" t="s">
        <v>37</v>
      </c>
      <c r="O191" s="148">
        <v>0</v>
      </c>
      <c r="P191" s="148">
        <f>O191*H191</f>
        <v>0</v>
      </c>
      <c r="Q191" s="148">
        <v>1E-4</v>
      </c>
      <c r="R191" s="148">
        <f>Q191*H191</f>
        <v>4.0000000000000002E-4</v>
      </c>
      <c r="S191" s="148">
        <v>0</v>
      </c>
      <c r="T191" s="149">
        <f>S191*H191</f>
        <v>0</v>
      </c>
      <c r="U191" s="26"/>
      <c r="V191" s="26"/>
      <c r="W191" s="26"/>
      <c r="X191" s="26"/>
      <c r="Y191" s="26"/>
      <c r="Z191" s="26"/>
      <c r="AA191" s="26"/>
      <c r="AB191" s="26"/>
      <c r="AC191" s="26"/>
      <c r="AD191" s="26"/>
      <c r="AE191" s="26"/>
      <c r="AR191" s="150" t="s">
        <v>249</v>
      </c>
      <c r="AT191" s="150" t="s">
        <v>169</v>
      </c>
      <c r="AU191" s="150" t="s">
        <v>123</v>
      </c>
      <c r="AY191" s="14" t="s">
        <v>116</v>
      </c>
      <c r="BE191" s="151">
        <f>IF(N191="základná",J191,0)</f>
        <v>0</v>
      </c>
      <c r="BF191" s="151">
        <f>IF(N191="znížená",J191,0)</f>
        <v>0</v>
      </c>
      <c r="BG191" s="151">
        <f>IF(N191="zákl. prenesená",J191,0)</f>
        <v>0</v>
      </c>
      <c r="BH191" s="151">
        <f>IF(N191="zníž. prenesená",J191,0)</f>
        <v>0</v>
      </c>
      <c r="BI191" s="151">
        <f>IF(N191="nulová",J191,0)</f>
        <v>0</v>
      </c>
      <c r="BJ191" s="14" t="s">
        <v>123</v>
      </c>
      <c r="BK191" s="152">
        <f>ROUND(I191*H191,3)</f>
        <v>0</v>
      </c>
      <c r="BL191" s="14" t="s">
        <v>185</v>
      </c>
      <c r="BM191" s="150" t="s">
        <v>332</v>
      </c>
    </row>
    <row r="192" spans="1:65" s="2" customFormat="1" ht="16.5" customHeight="1">
      <c r="A192" s="26"/>
      <c r="B192" s="139"/>
      <c r="C192" s="140" t="s">
        <v>333</v>
      </c>
      <c r="D192" s="140" t="s">
        <v>118</v>
      </c>
      <c r="E192" s="141" t="s">
        <v>334</v>
      </c>
      <c r="F192" s="142" t="s">
        <v>335</v>
      </c>
      <c r="G192" s="143" t="s">
        <v>166</v>
      </c>
      <c r="H192" s="144">
        <v>2</v>
      </c>
      <c r="I192" s="144">
        <v>0</v>
      </c>
      <c r="J192" s="144">
        <f>ROUND(I192*H192,3)</f>
        <v>0</v>
      </c>
      <c r="K192" s="145"/>
      <c r="L192" s="27"/>
      <c r="M192" s="146" t="s">
        <v>1</v>
      </c>
      <c r="N192" s="147" t="s">
        <v>37</v>
      </c>
      <c r="O192" s="148">
        <v>0.12515999999999999</v>
      </c>
      <c r="P192" s="148">
        <f>O192*H192</f>
        <v>0.25031999999999999</v>
      </c>
      <c r="Q192" s="148">
        <v>2.0000000000000002E-5</v>
      </c>
      <c r="R192" s="148">
        <f>Q192*H192</f>
        <v>4.0000000000000003E-5</v>
      </c>
      <c r="S192" s="148">
        <v>0</v>
      </c>
      <c r="T192" s="149">
        <f>S192*H192</f>
        <v>0</v>
      </c>
      <c r="U192" s="26"/>
      <c r="V192" s="26"/>
      <c r="W192" s="26"/>
      <c r="X192" s="26"/>
      <c r="Y192" s="26"/>
      <c r="Z192" s="26"/>
      <c r="AA192" s="26"/>
      <c r="AB192" s="26"/>
      <c r="AC192" s="26"/>
      <c r="AD192" s="26"/>
      <c r="AE192" s="26"/>
      <c r="AR192" s="150" t="s">
        <v>185</v>
      </c>
      <c r="AT192" s="150" t="s">
        <v>118</v>
      </c>
      <c r="AU192" s="150" t="s">
        <v>123</v>
      </c>
      <c r="AY192" s="14" t="s">
        <v>116</v>
      </c>
      <c r="BE192" s="151">
        <f>IF(N192="základná",J192,0)</f>
        <v>0</v>
      </c>
      <c r="BF192" s="151">
        <f>IF(N192="znížená",J192,0)</f>
        <v>0</v>
      </c>
      <c r="BG192" s="151">
        <f>IF(N192="zákl. prenesená",J192,0)</f>
        <v>0</v>
      </c>
      <c r="BH192" s="151">
        <f>IF(N192="zníž. prenesená",J192,0)</f>
        <v>0</v>
      </c>
      <c r="BI192" s="151">
        <f>IF(N192="nulová",J192,0)</f>
        <v>0</v>
      </c>
      <c r="BJ192" s="14" t="s">
        <v>123</v>
      </c>
      <c r="BK192" s="152">
        <f>ROUND(I192*H192,3)</f>
        <v>0</v>
      </c>
      <c r="BL192" s="14" t="s">
        <v>185</v>
      </c>
      <c r="BM192" s="150" t="s">
        <v>336</v>
      </c>
    </row>
    <row r="193" spans="1:65" s="2" customFormat="1" ht="21.75" customHeight="1">
      <c r="A193" s="26"/>
      <c r="B193" s="139"/>
      <c r="C193" s="153" t="s">
        <v>337</v>
      </c>
      <c r="D193" s="153" t="s">
        <v>169</v>
      </c>
      <c r="E193" s="154" t="s">
        <v>338</v>
      </c>
      <c r="F193" s="155" t="s">
        <v>339</v>
      </c>
      <c r="G193" s="156" t="s">
        <v>166</v>
      </c>
      <c r="H193" s="157">
        <v>2</v>
      </c>
      <c r="I193" s="157">
        <v>0</v>
      </c>
      <c r="J193" s="157">
        <f>ROUND(I193*H193,3)</f>
        <v>0</v>
      </c>
      <c r="K193" s="158"/>
      <c r="L193" s="159"/>
      <c r="M193" s="160" t="s">
        <v>1</v>
      </c>
      <c r="N193" s="161" t="s">
        <v>37</v>
      </c>
      <c r="O193" s="148">
        <v>0</v>
      </c>
      <c r="P193" s="148">
        <f>O193*H193</f>
        <v>0</v>
      </c>
      <c r="Q193" s="148">
        <v>2.7999999999999998E-4</v>
      </c>
      <c r="R193" s="148">
        <f>Q193*H193</f>
        <v>5.5999999999999995E-4</v>
      </c>
      <c r="S193" s="148">
        <v>0</v>
      </c>
      <c r="T193" s="149">
        <f>S193*H193</f>
        <v>0</v>
      </c>
      <c r="U193" s="26"/>
      <c r="V193" s="26"/>
      <c r="W193" s="26"/>
      <c r="X193" s="26"/>
      <c r="Y193" s="26"/>
      <c r="Z193" s="26"/>
      <c r="AA193" s="26"/>
      <c r="AB193" s="26"/>
      <c r="AC193" s="26"/>
      <c r="AD193" s="26"/>
      <c r="AE193" s="26"/>
      <c r="AR193" s="150" t="s">
        <v>249</v>
      </c>
      <c r="AT193" s="150" t="s">
        <v>169</v>
      </c>
      <c r="AU193" s="150" t="s">
        <v>123</v>
      </c>
      <c r="AY193" s="14" t="s">
        <v>116</v>
      </c>
      <c r="BE193" s="151">
        <f>IF(N193="základná",J193,0)</f>
        <v>0</v>
      </c>
      <c r="BF193" s="151">
        <f>IF(N193="znížená",J193,0)</f>
        <v>0</v>
      </c>
      <c r="BG193" s="151">
        <f>IF(N193="zákl. prenesená",J193,0)</f>
        <v>0</v>
      </c>
      <c r="BH193" s="151">
        <f>IF(N193="zníž. prenesená",J193,0)</f>
        <v>0</v>
      </c>
      <c r="BI193" s="151">
        <f>IF(N193="nulová",J193,0)</f>
        <v>0</v>
      </c>
      <c r="BJ193" s="14" t="s">
        <v>123</v>
      </c>
      <c r="BK193" s="152">
        <f>ROUND(I193*H193,3)</f>
        <v>0</v>
      </c>
      <c r="BL193" s="14" t="s">
        <v>185</v>
      </c>
      <c r="BM193" s="150" t="s">
        <v>340</v>
      </c>
    </row>
    <row r="194" spans="1:65" s="12" customFormat="1" ht="22.9" customHeight="1">
      <c r="B194" s="127"/>
      <c r="D194" s="128" t="s">
        <v>70</v>
      </c>
      <c r="E194" s="137" t="s">
        <v>341</v>
      </c>
      <c r="F194" s="137" t="s">
        <v>342</v>
      </c>
      <c r="J194" s="138">
        <f>BK194</f>
        <v>0</v>
      </c>
      <c r="L194" s="127"/>
      <c r="M194" s="131"/>
      <c r="N194" s="132"/>
      <c r="O194" s="132"/>
      <c r="P194" s="133">
        <f>SUM(P195:P196)</f>
        <v>1.7609600000000001</v>
      </c>
      <c r="Q194" s="132"/>
      <c r="R194" s="133">
        <f>SUM(R195:R196)</f>
        <v>1.8E-3</v>
      </c>
      <c r="S194" s="132"/>
      <c r="T194" s="134">
        <f>SUM(T195:T196)</f>
        <v>0</v>
      </c>
      <c r="AR194" s="128" t="s">
        <v>123</v>
      </c>
      <c r="AT194" s="135" t="s">
        <v>70</v>
      </c>
      <c r="AU194" s="135" t="s">
        <v>76</v>
      </c>
      <c r="AY194" s="128" t="s">
        <v>116</v>
      </c>
      <c r="BK194" s="136">
        <f>SUM(BK195:BK196)</f>
        <v>0</v>
      </c>
    </row>
    <row r="195" spans="1:65" s="2" customFormat="1" ht="16.5" customHeight="1">
      <c r="A195" s="26"/>
      <c r="B195" s="139"/>
      <c r="C195" s="140" t="s">
        <v>343</v>
      </c>
      <c r="D195" s="140" t="s">
        <v>118</v>
      </c>
      <c r="E195" s="141" t="s">
        <v>344</v>
      </c>
      <c r="F195" s="142" t="s">
        <v>345</v>
      </c>
      <c r="G195" s="143" t="s">
        <v>166</v>
      </c>
      <c r="H195" s="144">
        <v>2</v>
      </c>
      <c r="I195" s="144">
        <v>0</v>
      </c>
      <c r="J195" s="144">
        <f>ROUND(I195*H195,3)</f>
        <v>0</v>
      </c>
      <c r="K195" s="145"/>
      <c r="L195" s="27"/>
      <c r="M195" s="146" t="s">
        <v>1</v>
      </c>
      <c r="N195" s="147" t="s">
        <v>37</v>
      </c>
      <c r="O195" s="148">
        <v>0.88048000000000004</v>
      </c>
      <c r="P195" s="148">
        <f>O195*H195</f>
        <v>1.7609600000000001</v>
      </c>
      <c r="Q195" s="148">
        <v>0</v>
      </c>
      <c r="R195" s="148">
        <f>Q195*H195</f>
        <v>0</v>
      </c>
      <c r="S195" s="148">
        <v>0</v>
      </c>
      <c r="T195" s="149">
        <f>S195*H195</f>
        <v>0</v>
      </c>
      <c r="U195" s="26"/>
      <c r="V195" s="26"/>
      <c r="W195" s="26"/>
      <c r="X195" s="26"/>
      <c r="Y195" s="26"/>
      <c r="Z195" s="26"/>
      <c r="AA195" s="26"/>
      <c r="AB195" s="26"/>
      <c r="AC195" s="26"/>
      <c r="AD195" s="26"/>
      <c r="AE195" s="26"/>
      <c r="AR195" s="150" t="s">
        <v>185</v>
      </c>
      <c r="AT195" s="150" t="s">
        <v>118</v>
      </c>
      <c r="AU195" s="150" t="s">
        <v>123</v>
      </c>
      <c r="AY195" s="14" t="s">
        <v>116</v>
      </c>
      <c r="BE195" s="151">
        <f>IF(N195="základná",J195,0)</f>
        <v>0</v>
      </c>
      <c r="BF195" s="151">
        <f>IF(N195="znížená",J195,0)</f>
        <v>0</v>
      </c>
      <c r="BG195" s="151">
        <f>IF(N195="zákl. prenesená",J195,0)</f>
        <v>0</v>
      </c>
      <c r="BH195" s="151">
        <f>IF(N195="zníž. prenesená",J195,0)</f>
        <v>0</v>
      </c>
      <c r="BI195" s="151">
        <f>IF(N195="nulová",J195,0)</f>
        <v>0</v>
      </c>
      <c r="BJ195" s="14" t="s">
        <v>123</v>
      </c>
      <c r="BK195" s="152">
        <f>ROUND(I195*H195,3)</f>
        <v>0</v>
      </c>
      <c r="BL195" s="14" t="s">
        <v>185</v>
      </c>
      <c r="BM195" s="150" t="s">
        <v>346</v>
      </c>
    </row>
    <row r="196" spans="1:65" s="2" customFormat="1" ht="21.75" customHeight="1">
      <c r="A196" s="26"/>
      <c r="B196" s="139"/>
      <c r="C196" s="153" t="s">
        <v>347</v>
      </c>
      <c r="D196" s="153" t="s">
        <v>169</v>
      </c>
      <c r="E196" s="154" t="s">
        <v>348</v>
      </c>
      <c r="F196" s="155" t="s">
        <v>349</v>
      </c>
      <c r="G196" s="156" t="s">
        <v>166</v>
      </c>
      <c r="H196" s="157">
        <v>2</v>
      </c>
      <c r="I196" s="157">
        <v>0</v>
      </c>
      <c r="J196" s="157">
        <f>ROUND(I196*H196,3)</f>
        <v>0</v>
      </c>
      <c r="K196" s="158"/>
      <c r="L196" s="159"/>
      <c r="M196" s="160" t="s">
        <v>1</v>
      </c>
      <c r="N196" s="161" t="s">
        <v>37</v>
      </c>
      <c r="O196" s="148">
        <v>0</v>
      </c>
      <c r="P196" s="148">
        <f>O196*H196</f>
        <v>0</v>
      </c>
      <c r="Q196" s="148">
        <v>8.9999999999999998E-4</v>
      </c>
      <c r="R196" s="148">
        <f>Q196*H196</f>
        <v>1.8E-3</v>
      </c>
      <c r="S196" s="148">
        <v>0</v>
      </c>
      <c r="T196" s="149">
        <f>S196*H196</f>
        <v>0</v>
      </c>
      <c r="U196" s="26"/>
      <c r="V196" s="26"/>
      <c r="W196" s="26"/>
      <c r="X196" s="26"/>
      <c r="Y196" s="26"/>
      <c r="Z196" s="26"/>
      <c r="AA196" s="26"/>
      <c r="AB196" s="26"/>
      <c r="AC196" s="26"/>
      <c r="AD196" s="26"/>
      <c r="AE196" s="26"/>
      <c r="AR196" s="150" t="s">
        <v>249</v>
      </c>
      <c r="AT196" s="150" t="s">
        <v>169</v>
      </c>
      <c r="AU196" s="150" t="s">
        <v>123</v>
      </c>
      <c r="AY196" s="14" t="s">
        <v>116</v>
      </c>
      <c r="BE196" s="151">
        <f>IF(N196="základná",J196,0)</f>
        <v>0</v>
      </c>
      <c r="BF196" s="151">
        <f>IF(N196="znížená",J196,0)</f>
        <v>0</v>
      </c>
      <c r="BG196" s="151">
        <f>IF(N196="zákl. prenesená",J196,0)</f>
        <v>0</v>
      </c>
      <c r="BH196" s="151">
        <f>IF(N196="zníž. prenesená",J196,0)</f>
        <v>0</v>
      </c>
      <c r="BI196" s="151">
        <f>IF(N196="nulová",J196,0)</f>
        <v>0</v>
      </c>
      <c r="BJ196" s="14" t="s">
        <v>123</v>
      </c>
      <c r="BK196" s="152">
        <f>ROUND(I196*H196,3)</f>
        <v>0</v>
      </c>
      <c r="BL196" s="14" t="s">
        <v>185</v>
      </c>
      <c r="BM196" s="150" t="s">
        <v>350</v>
      </c>
    </row>
    <row r="197" spans="1:65" s="12" customFormat="1" ht="22.9" customHeight="1">
      <c r="B197" s="127"/>
      <c r="D197" s="128" t="s">
        <v>70</v>
      </c>
      <c r="E197" s="137" t="s">
        <v>351</v>
      </c>
      <c r="F197" s="137" t="s">
        <v>352</v>
      </c>
      <c r="J197" s="138">
        <f>BK197</f>
        <v>0</v>
      </c>
      <c r="L197" s="127"/>
      <c r="M197" s="131"/>
      <c r="N197" s="132"/>
      <c r="O197" s="132"/>
      <c r="P197" s="133">
        <f>SUM(P198:P207)</f>
        <v>63.298079999999992</v>
      </c>
      <c r="Q197" s="132"/>
      <c r="R197" s="133">
        <f>SUM(R198:R207)</f>
        <v>0.5589400000000001</v>
      </c>
      <c r="S197" s="132"/>
      <c r="T197" s="134">
        <f>SUM(T198:T207)</f>
        <v>0.95399999999999996</v>
      </c>
      <c r="AR197" s="128" t="s">
        <v>123</v>
      </c>
      <c r="AT197" s="135" t="s">
        <v>70</v>
      </c>
      <c r="AU197" s="135" t="s">
        <v>76</v>
      </c>
      <c r="AY197" s="128" t="s">
        <v>116</v>
      </c>
      <c r="BK197" s="136">
        <f>SUM(BK198:BK207)</f>
        <v>0</v>
      </c>
    </row>
    <row r="198" spans="1:65" s="2" customFormat="1" ht="16.5" customHeight="1">
      <c r="A198" s="26"/>
      <c r="B198" s="139"/>
      <c r="C198" s="140" t="s">
        <v>353</v>
      </c>
      <c r="D198" s="140" t="s">
        <v>118</v>
      </c>
      <c r="E198" s="141" t="s">
        <v>354</v>
      </c>
      <c r="F198" s="142" t="s">
        <v>355</v>
      </c>
      <c r="G198" s="143" t="s">
        <v>166</v>
      </c>
      <c r="H198" s="144">
        <v>24</v>
      </c>
      <c r="I198" s="144">
        <v>0</v>
      </c>
      <c r="J198" s="144">
        <f t="shared" ref="J198:J207" si="40">ROUND(I198*H198,3)</f>
        <v>0</v>
      </c>
      <c r="K198" s="145"/>
      <c r="L198" s="27"/>
      <c r="M198" s="146" t="s">
        <v>1</v>
      </c>
      <c r="N198" s="147" t="s">
        <v>37</v>
      </c>
      <c r="O198" s="148">
        <v>0.155</v>
      </c>
      <c r="P198" s="148">
        <f t="shared" ref="P198:P207" si="41">O198*H198</f>
        <v>3.7199999999999998</v>
      </c>
      <c r="Q198" s="148">
        <v>0</v>
      </c>
      <c r="R198" s="148">
        <f t="shared" ref="R198:R207" si="42">Q198*H198</f>
        <v>0</v>
      </c>
      <c r="S198" s="148">
        <v>1.5E-3</v>
      </c>
      <c r="T198" s="149">
        <f t="shared" ref="T198:T207" si="43">S198*H198</f>
        <v>3.6000000000000004E-2</v>
      </c>
      <c r="U198" s="26"/>
      <c r="V198" s="26"/>
      <c r="W198" s="26"/>
      <c r="X198" s="26"/>
      <c r="Y198" s="26"/>
      <c r="Z198" s="26"/>
      <c r="AA198" s="26"/>
      <c r="AB198" s="26"/>
      <c r="AC198" s="26"/>
      <c r="AD198" s="26"/>
      <c r="AE198" s="26"/>
      <c r="AR198" s="150" t="s">
        <v>185</v>
      </c>
      <c r="AT198" s="150" t="s">
        <v>118</v>
      </c>
      <c r="AU198" s="150" t="s">
        <v>123</v>
      </c>
      <c r="AY198" s="14" t="s">
        <v>116</v>
      </c>
      <c r="BE198" s="151">
        <f t="shared" ref="BE198:BE207" si="44">IF(N198="základná",J198,0)</f>
        <v>0</v>
      </c>
      <c r="BF198" s="151">
        <f t="shared" ref="BF198:BF207" si="45">IF(N198="znížená",J198,0)</f>
        <v>0</v>
      </c>
      <c r="BG198" s="151">
        <f t="shared" ref="BG198:BG207" si="46">IF(N198="zákl. prenesená",J198,0)</f>
        <v>0</v>
      </c>
      <c r="BH198" s="151">
        <f t="shared" ref="BH198:BH207" si="47">IF(N198="zníž. prenesená",J198,0)</f>
        <v>0</v>
      </c>
      <c r="BI198" s="151">
        <f t="shared" ref="BI198:BI207" si="48">IF(N198="nulová",J198,0)</f>
        <v>0</v>
      </c>
      <c r="BJ198" s="14" t="s">
        <v>123</v>
      </c>
      <c r="BK198" s="152">
        <f t="shared" ref="BK198:BK207" si="49">ROUND(I198*H198,3)</f>
        <v>0</v>
      </c>
      <c r="BL198" s="14" t="s">
        <v>185</v>
      </c>
      <c r="BM198" s="150" t="s">
        <v>356</v>
      </c>
    </row>
    <row r="199" spans="1:65" s="2" customFormat="1" ht="16.5" customHeight="1">
      <c r="A199" s="26"/>
      <c r="B199" s="139"/>
      <c r="C199" s="140" t="s">
        <v>357</v>
      </c>
      <c r="D199" s="140" t="s">
        <v>118</v>
      </c>
      <c r="E199" s="141" t="s">
        <v>358</v>
      </c>
      <c r="F199" s="142" t="s">
        <v>359</v>
      </c>
      <c r="G199" s="143" t="s">
        <v>134</v>
      </c>
      <c r="H199" s="144">
        <v>103</v>
      </c>
      <c r="I199" s="144">
        <v>0</v>
      </c>
      <c r="J199" s="144">
        <f t="shared" si="40"/>
        <v>0</v>
      </c>
      <c r="K199" s="145"/>
      <c r="L199" s="27"/>
      <c r="M199" s="146" t="s">
        <v>1</v>
      </c>
      <c r="N199" s="147" t="s">
        <v>37</v>
      </c>
      <c r="O199" s="148">
        <v>0.15028</v>
      </c>
      <c r="P199" s="148">
        <f t="shared" si="41"/>
        <v>15.47884</v>
      </c>
      <c r="Q199" s="148">
        <v>0</v>
      </c>
      <c r="R199" s="148">
        <f t="shared" si="42"/>
        <v>0</v>
      </c>
      <c r="S199" s="148">
        <v>0</v>
      </c>
      <c r="T199" s="149">
        <f t="shared" si="43"/>
        <v>0</v>
      </c>
      <c r="U199" s="26"/>
      <c r="V199" s="26"/>
      <c r="W199" s="26"/>
      <c r="X199" s="26"/>
      <c r="Y199" s="26"/>
      <c r="Z199" s="26"/>
      <c r="AA199" s="26"/>
      <c r="AB199" s="26"/>
      <c r="AC199" s="26"/>
      <c r="AD199" s="26"/>
      <c r="AE199" s="26"/>
      <c r="AR199" s="150" t="s">
        <v>185</v>
      </c>
      <c r="AT199" s="150" t="s">
        <v>118</v>
      </c>
      <c r="AU199" s="150" t="s">
        <v>123</v>
      </c>
      <c r="AY199" s="14" t="s">
        <v>116</v>
      </c>
      <c r="BE199" s="151">
        <f t="shared" si="44"/>
        <v>0</v>
      </c>
      <c r="BF199" s="151">
        <f t="shared" si="45"/>
        <v>0</v>
      </c>
      <c r="BG199" s="151">
        <f t="shared" si="46"/>
        <v>0</v>
      </c>
      <c r="BH199" s="151">
        <f t="shared" si="47"/>
        <v>0</v>
      </c>
      <c r="BI199" s="151">
        <f t="shared" si="48"/>
        <v>0</v>
      </c>
      <c r="BJ199" s="14" t="s">
        <v>123</v>
      </c>
      <c r="BK199" s="152">
        <f t="shared" si="49"/>
        <v>0</v>
      </c>
      <c r="BL199" s="14" t="s">
        <v>185</v>
      </c>
      <c r="BM199" s="150" t="s">
        <v>360</v>
      </c>
    </row>
    <row r="200" spans="1:65" s="2" customFormat="1" ht="33" customHeight="1">
      <c r="A200" s="26"/>
      <c r="B200" s="139"/>
      <c r="C200" s="153" t="s">
        <v>361</v>
      </c>
      <c r="D200" s="153" t="s">
        <v>169</v>
      </c>
      <c r="E200" s="154" t="s">
        <v>362</v>
      </c>
      <c r="F200" s="155" t="s">
        <v>363</v>
      </c>
      <c r="G200" s="156" t="s">
        <v>364</v>
      </c>
      <c r="H200" s="157">
        <v>8.1999999999999993</v>
      </c>
      <c r="I200" s="157">
        <v>0</v>
      </c>
      <c r="J200" s="157">
        <f t="shared" si="40"/>
        <v>0</v>
      </c>
      <c r="K200" s="158"/>
      <c r="L200" s="159"/>
      <c r="M200" s="160" t="s">
        <v>1</v>
      </c>
      <c r="N200" s="161" t="s">
        <v>37</v>
      </c>
      <c r="O200" s="148">
        <v>0</v>
      </c>
      <c r="P200" s="148">
        <f t="shared" si="41"/>
        <v>0</v>
      </c>
      <c r="Q200" s="148">
        <v>6.0999999999999999E-2</v>
      </c>
      <c r="R200" s="148">
        <f t="shared" si="42"/>
        <v>0.50019999999999998</v>
      </c>
      <c r="S200" s="148">
        <v>0</v>
      </c>
      <c r="T200" s="149">
        <f t="shared" si="43"/>
        <v>0</v>
      </c>
      <c r="U200" s="26"/>
      <c r="V200" s="26"/>
      <c r="W200" s="26"/>
      <c r="X200" s="26"/>
      <c r="Y200" s="26"/>
      <c r="Z200" s="26"/>
      <c r="AA200" s="26"/>
      <c r="AB200" s="26"/>
      <c r="AC200" s="26"/>
      <c r="AD200" s="26"/>
      <c r="AE200" s="26"/>
      <c r="AR200" s="150" t="s">
        <v>249</v>
      </c>
      <c r="AT200" s="150" t="s">
        <v>169</v>
      </c>
      <c r="AU200" s="150" t="s">
        <v>123</v>
      </c>
      <c r="AY200" s="14" t="s">
        <v>116</v>
      </c>
      <c r="BE200" s="151">
        <f t="shared" si="44"/>
        <v>0</v>
      </c>
      <c r="BF200" s="151">
        <f t="shared" si="45"/>
        <v>0</v>
      </c>
      <c r="BG200" s="151">
        <f t="shared" si="46"/>
        <v>0</v>
      </c>
      <c r="BH200" s="151">
        <f t="shared" si="47"/>
        <v>0</v>
      </c>
      <c r="BI200" s="151">
        <f t="shared" si="48"/>
        <v>0</v>
      </c>
      <c r="BJ200" s="14" t="s">
        <v>123</v>
      </c>
      <c r="BK200" s="152">
        <f t="shared" si="49"/>
        <v>0</v>
      </c>
      <c r="BL200" s="14" t="s">
        <v>185</v>
      </c>
      <c r="BM200" s="150" t="s">
        <v>365</v>
      </c>
    </row>
    <row r="201" spans="1:65" s="2" customFormat="1" ht="16.5" customHeight="1">
      <c r="A201" s="26"/>
      <c r="B201" s="139"/>
      <c r="C201" s="153" t="s">
        <v>366</v>
      </c>
      <c r="D201" s="153" t="s">
        <v>169</v>
      </c>
      <c r="E201" s="154" t="s">
        <v>367</v>
      </c>
      <c r="F201" s="155" t="s">
        <v>368</v>
      </c>
      <c r="G201" s="156" t="s">
        <v>166</v>
      </c>
      <c r="H201" s="157">
        <v>2</v>
      </c>
      <c r="I201" s="157">
        <v>0</v>
      </c>
      <c r="J201" s="157">
        <f t="shared" si="40"/>
        <v>0</v>
      </c>
      <c r="K201" s="158"/>
      <c r="L201" s="159"/>
      <c r="M201" s="160" t="s">
        <v>1</v>
      </c>
      <c r="N201" s="161" t="s">
        <v>37</v>
      </c>
      <c r="O201" s="148">
        <v>0</v>
      </c>
      <c r="P201" s="148">
        <f t="shared" si="41"/>
        <v>0</v>
      </c>
      <c r="Q201" s="148">
        <v>8.0000000000000004E-4</v>
      </c>
      <c r="R201" s="148">
        <f t="shared" si="42"/>
        <v>1.6000000000000001E-3</v>
      </c>
      <c r="S201" s="148">
        <v>0</v>
      </c>
      <c r="T201" s="149">
        <f t="shared" si="43"/>
        <v>0</v>
      </c>
      <c r="U201" s="26"/>
      <c r="V201" s="26"/>
      <c r="W201" s="26"/>
      <c r="X201" s="26"/>
      <c r="Y201" s="26"/>
      <c r="Z201" s="26"/>
      <c r="AA201" s="26"/>
      <c r="AB201" s="26"/>
      <c r="AC201" s="26"/>
      <c r="AD201" s="26"/>
      <c r="AE201" s="26"/>
      <c r="AR201" s="150" t="s">
        <v>249</v>
      </c>
      <c r="AT201" s="150" t="s">
        <v>169</v>
      </c>
      <c r="AU201" s="150" t="s">
        <v>123</v>
      </c>
      <c r="AY201" s="14" t="s">
        <v>116</v>
      </c>
      <c r="BE201" s="151">
        <f t="shared" si="44"/>
        <v>0</v>
      </c>
      <c r="BF201" s="151">
        <f t="shared" si="45"/>
        <v>0</v>
      </c>
      <c r="BG201" s="151">
        <f t="shared" si="46"/>
        <v>0</v>
      </c>
      <c r="BH201" s="151">
        <f t="shared" si="47"/>
        <v>0</v>
      </c>
      <c r="BI201" s="151">
        <f t="shared" si="48"/>
        <v>0</v>
      </c>
      <c r="BJ201" s="14" t="s">
        <v>123</v>
      </c>
      <c r="BK201" s="152">
        <f t="shared" si="49"/>
        <v>0</v>
      </c>
      <c r="BL201" s="14" t="s">
        <v>185</v>
      </c>
      <c r="BM201" s="150" t="s">
        <v>369</v>
      </c>
    </row>
    <row r="202" spans="1:65" s="2" customFormat="1" ht="16.5" customHeight="1">
      <c r="A202" s="26"/>
      <c r="B202" s="139"/>
      <c r="C202" s="140" t="s">
        <v>370</v>
      </c>
      <c r="D202" s="140" t="s">
        <v>118</v>
      </c>
      <c r="E202" s="141" t="s">
        <v>371</v>
      </c>
      <c r="F202" s="142" t="s">
        <v>372</v>
      </c>
      <c r="G202" s="143" t="s">
        <v>134</v>
      </c>
      <c r="H202" s="144">
        <v>412</v>
      </c>
      <c r="I202" s="144">
        <v>0</v>
      </c>
      <c r="J202" s="144">
        <f t="shared" si="40"/>
        <v>0</v>
      </c>
      <c r="K202" s="145"/>
      <c r="L202" s="27"/>
      <c r="M202" s="146" t="s">
        <v>1</v>
      </c>
      <c r="N202" s="147" t="s">
        <v>37</v>
      </c>
      <c r="O202" s="148">
        <v>3.4020000000000002E-2</v>
      </c>
      <c r="P202" s="148">
        <f t="shared" si="41"/>
        <v>14.01624</v>
      </c>
      <c r="Q202" s="148">
        <v>0</v>
      </c>
      <c r="R202" s="148">
        <f t="shared" si="42"/>
        <v>0</v>
      </c>
      <c r="S202" s="148">
        <v>0</v>
      </c>
      <c r="T202" s="149">
        <f t="shared" si="43"/>
        <v>0</v>
      </c>
      <c r="U202" s="26"/>
      <c r="V202" s="26"/>
      <c r="W202" s="26"/>
      <c r="X202" s="26"/>
      <c r="Y202" s="26"/>
      <c r="Z202" s="26"/>
      <c r="AA202" s="26"/>
      <c r="AB202" s="26"/>
      <c r="AC202" s="26"/>
      <c r="AD202" s="26"/>
      <c r="AE202" s="26"/>
      <c r="AR202" s="150" t="s">
        <v>185</v>
      </c>
      <c r="AT202" s="150" t="s">
        <v>118</v>
      </c>
      <c r="AU202" s="150" t="s">
        <v>123</v>
      </c>
      <c r="AY202" s="14" t="s">
        <v>116</v>
      </c>
      <c r="BE202" s="151">
        <f t="shared" si="44"/>
        <v>0</v>
      </c>
      <c r="BF202" s="151">
        <f t="shared" si="45"/>
        <v>0</v>
      </c>
      <c r="BG202" s="151">
        <f t="shared" si="46"/>
        <v>0</v>
      </c>
      <c r="BH202" s="151">
        <f t="shared" si="47"/>
        <v>0</v>
      </c>
      <c r="BI202" s="151">
        <f t="shared" si="48"/>
        <v>0</v>
      </c>
      <c r="BJ202" s="14" t="s">
        <v>123</v>
      </c>
      <c r="BK202" s="152">
        <f t="shared" si="49"/>
        <v>0</v>
      </c>
      <c r="BL202" s="14" t="s">
        <v>185</v>
      </c>
      <c r="BM202" s="150" t="s">
        <v>373</v>
      </c>
    </row>
    <row r="203" spans="1:65" s="2" customFormat="1" ht="16.5" customHeight="1">
      <c r="A203" s="26"/>
      <c r="B203" s="139"/>
      <c r="C203" s="153" t="s">
        <v>374</v>
      </c>
      <c r="D203" s="153" t="s">
        <v>169</v>
      </c>
      <c r="E203" s="154" t="s">
        <v>375</v>
      </c>
      <c r="F203" s="155" t="s">
        <v>376</v>
      </c>
      <c r="G203" s="156" t="s">
        <v>166</v>
      </c>
      <c r="H203" s="157">
        <v>5.3</v>
      </c>
      <c r="I203" s="157">
        <v>0</v>
      </c>
      <c r="J203" s="157">
        <f t="shared" si="40"/>
        <v>0</v>
      </c>
      <c r="K203" s="158"/>
      <c r="L203" s="159"/>
      <c r="M203" s="160" t="s">
        <v>1</v>
      </c>
      <c r="N203" s="161" t="s">
        <v>37</v>
      </c>
      <c r="O203" s="148">
        <v>0</v>
      </c>
      <c r="P203" s="148">
        <f t="shared" si="41"/>
        <v>0</v>
      </c>
      <c r="Q203" s="148">
        <v>2.5999999999999999E-3</v>
      </c>
      <c r="R203" s="148">
        <f t="shared" si="42"/>
        <v>1.3779999999999999E-2</v>
      </c>
      <c r="S203" s="148">
        <v>0</v>
      </c>
      <c r="T203" s="149">
        <f t="shared" si="43"/>
        <v>0</v>
      </c>
      <c r="U203" s="26"/>
      <c r="V203" s="26"/>
      <c r="W203" s="26"/>
      <c r="X203" s="26"/>
      <c r="Y203" s="26"/>
      <c r="Z203" s="26"/>
      <c r="AA203" s="26"/>
      <c r="AB203" s="26"/>
      <c r="AC203" s="26"/>
      <c r="AD203" s="26"/>
      <c r="AE203" s="26"/>
      <c r="AR203" s="150" t="s">
        <v>249</v>
      </c>
      <c r="AT203" s="150" t="s">
        <v>169</v>
      </c>
      <c r="AU203" s="150" t="s">
        <v>123</v>
      </c>
      <c r="AY203" s="14" t="s">
        <v>116</v>
      </c>
      <c r="BE203" s="151">
        <f t="shared" si="44"/>
        <v>0</v>
      </c>
      <c r="BF203" s="151">
        <f t="shared" si="45"/>
        <v>0</v>
      </c>
      <c r="BG203" s="151">
        <f t="shared" si="46"/>
        <v>0</v>
      </c>
      <c r="BH203" s="151">
        <f t="shared" si="47"/>
        <v>0</v>
      </c>
      <c r="BI203" s="151">
        <f t="shared" si="48"/>
        <v>0</v>
      </c>
      <c r="BJ203" s="14" t="s">
        <v>123</v>
      </c>
      <c r="BK203" s="152">
        <f t="shared" si="49"/>
        <v>0</v>
      </c>
      <c r="BL203" s="14" t="s">
        <v>185</v>
      </c>
      <c r="BM203" s="150" t="s">
        <v>377</v>
      </c>
    </row>
    <row r="204" spans="1:65" s="2" customFormat="1" ht="21.75" customHeight="1">
      <c r="A204" s="26"/>
      <c r="B204" s="139"/>
      <c r="C204" s="153" t="s">
        <v>378</v>
      </c>
      <c r="D204" s="153" t="s">
        <v>169</v>
      </c>
      <c r="E204" s="154" t="s">
        <v>379</v>
      </c>
      <c r="F204" s="155" t="s">
        <v>380</v>
      </c>
      <c r="G204" s="156" t="s">
        <v>166</v>
      </c>
      <c r="H204" s="157">
        <v>32</v>
      </c>
      <c r="I204" s="157">
        <v>0</v>
      </c>
      <c r="J204" s="157">
        <f t="shared" si="40"/>
        <v>0</v>
      </c>
      <c r="K204" s="158"/>
      <c r="L204" s="159"/>
      <c r="M204" s="160" t="s">
        <v>1</v>
      </c>
      <c r="N204" s="161" t="s">
        <v>37</v>
      </c>
      <c r="O204" s="148">
        <v>0</v>
      </c>
      <c r="P204" s="148">
        <f t="shared" si="41"/>
        <v>0</v>
      </c>
      <c r="Q204" s="148">
        <v>1.2999999999999999E-4</v>
      </c>
      <c r="R204" s="148">
        <f t="shared" si="42"/>
        <v>4.1599999999999996E-3</v>
      </c>
      <c r="S204" s="148">
        <v>0</v>
      </c>
      <c r="T204" s="149">
        <f t="shared" si="43"/>
        <v>0</v>
      </c>
      <c r="U204" s="26"/>
      <c r="V204" s="26"/>
      <c r="W204" s="26"/>
      <c r="X204" s="26"/>
      <c r="Y204" s="26"/>
      <c r="Z204" s="26"/>
      <c r="AA204" s="26"/>
      <c r="AB204" s="26"/>
      <c r="AC204" s="26"/>
      <c r="AD204" s="26"/>
      <c r="AE204" s="26"/>
      <c r="AR204" s="150" t="s">
        <v>249</v>
      </c>
      <c r="AT204" s="150" t="s">
        <v>169</v>
      </c>
      <c r="AU204" s="150" t="s">
        <v>123</v>
      </c>
      <c r="AY204" s="14" t="s">
        <v>116</v>
      </c>
      <c r="BE204" s="151">
        <f t="shared" si="44"/>
        <v>0</v>
      </c>
      <c r="BF204" s="151">
        <f t="shared" si="45"/>
        <v>0</v>
      </c>
      <c r="BG204" s="151">
        <f t="shared" si="46"/>
        <v>0</v>
      </c>
      <c r="BH204" s="151">
        <f t="shared" si="47"/>
        <v>0</v>
      </c>
      <c r="BI204" s="151">
        <f t="shared" si="48"/>
        <v>0</v>
      </c>
      <c r="BJ204" s="14" t="s">
        <v>123</v>
      </c>
      <c r="BK204" s="152">
        <f t="shared" si="49"/>
        <v>0</v>
      </c>
      <c r="BL204" s="14" t="s">
        <v>185</v>
      </c>
      <c r="BM204" s="150" t="s">
        <v>381</v>
      </c>
    </row>
    <row r="205" spans="1:65" s="2" customFormat="1" ht="21.75" customHeight="1">
      <c r="A205" s="26"/>
      <c r="B205" s="139"/>
      <c r="C205" s="140" t="s">
        <v>382</v>
      </c>
      <c r="D205" s="140" t="s">
        <v>118</v>
      </c>
      <c r="E205" s="141" t="s">
        <v>383</v>
      </c>
      <c r="F205" s="142" t="s">
        <v>384</v>
      </c>
      <c r="G205" s="143" t="s">
        <v>134</v>
      </c>
      <c r="H205" s="144">
        <v>102</v>
      </c>
      <c r="I205" s="144">
        <v>0</v>
      </c>
      <c r="J205" s="144">
        <f t="shared" si="40"/>
        <v>0</v>
      </c>
      <c r="K205" s="145"/>
      <c r="L205" s="27"/>
      <c r="M205" s="146" t="s">
        <v>1</v>
      </c>
      <c r="N205" s="147" t="s">
        <v>37</v>
      </c>
      <c r="O205" s="148">
        <v>0.28499999999999998</v>
      </c>
      <c r="P205" s="148">
        <f t="shared" si="41"/>
        <v>29.069999999999997</v>
      </c>
      <c r="Q205" s="148">
        <v>0</v>
      </c>
      <c r="R205" s="148">
        <f t="shared" si="42"/>
        <v>0</v>
      </c>
      <c r="S205" s="148">
        <v>8.9999999999999993E-3</v>
      </c>
      <c r="T205" s="149">
        <f t="shared" si="43"/>
        <v>0.91799999999999993</v>
      </c>
      <c r="U205" s="26"/>
      <c r="V205" s="26"/>
      <c r="W205" s="26"/>
      <c r="X205" s="26"/>
      <c r="Y205" s="26"/>
      <c r="Z205" s="26"/>
      <c r="AA205" s="26"/>
      <c r="AB205" s="26"/>
      <c r="AC205" s="26"/>
      <c r="AD205" s="26"/>
      <c r="AE205" s="26"/>
      <c r="AR205" s="150" t="s">
        <v>185</v>
      </c>
      <c r="AT205" s="150" t="s">
        <v>118</v>
      </c>
      <c r="AU205" s="150" t="s">
        <v>123</v>
      </c>
      <c r="AY205" s="14" t="s">
        <v>116</v>
      </c>
      <c r="BE205" s="151">
        <f t="shared" si="44"/>
        <v>0</v>
      </c>
      <c r="BF205" s="151">
        <f t="shared" si="45"/>
        <v>0</v>
      </c>
      <c r="BG205" s="151">
        <f t="shared" si="46"/>
        <v>0</v>
      </c>
      <c r="BH205" s="151">
        <f t="shared" si="47"/>
        <v>0</v>
      </c>
      <c r="BI205" s="151">
        <f t="shared" si="48"/>
        <v>0</v>
      </c>
      <c r="BJ205" s="14" t="s">
        <v>123</v>
      </c>
      <c r="BK205" s="152">
        <f t="shared" si="49"/>
        <v>0</v>
      </c>
      <c r="BL205" s="14" t="s">
        <v>185</v>
      </c>
      <c r="BM205" s="150" t="s">
        <v>385</v>
      </c>
    </row>
    <row r="206" spans="1:65" s="2" customFormat="1" ht="33" customHeight="1">
      <c r="A206" s="26"/>
      <c r="B206" s="139"/>
      <c r="C206" s="140" t="s">
        <v>386</v>
      </c>
      <c r="D206" s="140" t="s">
        <v>118</v>
      </c>
      <c r="E206" s="141" t="s">
        <v>387</v>
      </c>
      <c r="F206" s="142" t="s">
        <v>388</v>
      </c>
      <c r="G206" s="143" t="s">
        <v>166</v>
      </c>
      <c r="H206" s="144">
        <v>1</v>
      </c>
      <c r="I206" s="144">
        <v>0</v>
      </c>
      <c r="J206" s="144">
        <f t="shared" si="40"/>
        <v>0</v>
      </c>
      <c r="K206" s="145"/>
      <c r="L206" s="27"/>
      <c r="M206" s="146" t="s">
        <v>1</v>
      </c>
      <c r="N206" s="147" t="s">
        <v>37</v>
      </c>
      <c r="O206" s="148">
        <v>1.0129999999999999</v>
      </c>
      <c r="P206" s="148">
        <f t="shared" si="41"/>
        <v>1.0129999999999999</v>
      </c>
      <c r="Q206" s="148">
        <v>0</v>
      </c>
      <c r="R206" s="148">
        <f t="shared" si="42"/>
        <v>0</v>
      </c>
      <c r="S206" s="148">
        <v>0</v>
      </c>
      <c r="T206" s="149">
        <f t="shared" si="43"/>
        <v>0</v>
      </c>
      <c r="U206" s="26"/>
      <c r="V206" s="26"/>
      <c r="W206" s="26"/>
      <c r="X206" s="26"/>
      <c r="Y206" s="26"/>
      <c r="Z206" s="26"/>
      <c r="AA206" s="26"/>
      <c r="AB206" s="26"/>
      <c r="AC206" s="26"/>
      <c r="AD206" s="26"/>
      <c r="AE206" s="26"/>
      <c r="AR206" s="150" t="s">
        <v>185</v>
      </c>
      <c r="AT206" s="150" t="s">
        <v>118</v>
      </c>
      <c r="AU206" s="150" t="s">
        <v>123</v>
      </c>
      <c r="AY206" s="14" t="s">
        <v>116</v>
      </c>
      <c r="BE206" s="151">
        <f t="shared" si="44"/>
        <v>0</v>
      </c>
      <c r="BF206" s="151">
        <f t="shared" si="45"/>
        <v>0</v>
      </c>
      <c r="BG206" s="151">
        <f t="shared" si="46"/>
        <v>0</v>
      </c>
      <c r="BH206" s="151">
        <f t="shared" si="47"/>
        <v>0</v>
      </c>
      <c r="BI206" s="151">
        <f t="shared" si="48"/>
        <v>0</v>
      </c>
      <c r="BJ206" s="14" t="s">
        <v>123</v>
      </c>
      <c r="BK206" s="152">
        <f t="shared" si="49"/>
        <v>0</v>
      </c>
      <c r="BL206" s="14" t="s">
        <v>185</v>
      </c>
      <c r="BM206" s="150" t="s">
        <v>389</v>
      </c>
    </row>
    <row r="207" spans="1:65" s="2" customFormat="1" ht="21.75" customHeight="1">
      <c r="A207" s="26"/>
      <c r="B207" s="139"/>
      <c r="C207" s="153" t="s">
        <v>390</v>
      </c>
      <c r="D207" s="153" t="s">
        <v>169</v>
      </c>
      <c r="E207" s="154" t="s">
        <v>391</v>
      </c>
      <c r="F207" s="155" t="s">
        <v>392</v>
      </c>
      <c r="G207" s="156" t="s">
        <v>166</v>
      </c>
      <c r="H207" s="157">
        <v>1</v>
      </c>
      <c r="I207" s="157">
        <v>0</v>
      </c>
      <c r="J207" s="157">
        <f t="shared" si="40"/>
        <v>0</v>
      </c>
      <c r="K207" s="158"/>
      <c r="L207" s="159"/>
      <c r="M207" s="160" t="s">
        <v>1</v>
      </c>
      <c r="N207" s="161" t="s">
        <v>37</v>
      </c>
      <c r="O207" s="148">
        <v>0</v>
      </c>
      <c r="P207" s="148">
        <f t="shared" si="41"/>
        <v>0</v>
      </c>
      <c r="Q207" s="148">
        <v>3.9199999999999999E-2</v>
      </c>
      <c r="R207" s="148">
        <f t="shared" si="42"/>
        <v>3.9199999999999999E-2</v>
      </c>
      <c r="S207" s="148">
        <v>0</v>
      </c>
      <c r="T207" s="149">
        <f t="shared" si="43"/>
        <v>0</v>
      </c>
      <c r="U207" s="26"/>
      <c r="V207" s="26"/>
      <c r="W207" s="26"/>
      <c r="X207" s="26"/>
      <c r="Y207" s="26"/>
      <c r="Z207" s="26"/>
      <c r="AA207" s="26"/>
      <c r="AB207" s="26"/>
      <c r="AC207" s="26"/>
      <c r="AD207" s="26"/>
      <c r="AE207" s="26"/>
      <c r="AR207" s="150" t="s">
        <v>249</v>
      </c>
      <c r="AT207" s="150" t="s">
        <v>169</v>
      </c>
      <c r="AU207" s="150" t="s">
        <v>123</v>
      </c>
      <c r="AY207" s="14" t="s">
        <v>116</v>
      </c>
      <c r="BE207" s="151">
        <f t="shared" si="44"/>
        <v>0</v>
      </c>
      <c r="BF207" s="151">
        <f t="shared" si="45"/>
        <v>0</v>
      </c>
      <c r="BG207" s="151">
        <f t="shared" si="46"/>
        <v>0</v>
      </c>
      <c r="BH207" s="151">
        <f t="shared" si="47"/>
        <v>0</v>
      </c>
      <c r="BI207" s="151">
        <f t="shared" si="48"/>
        <v>0</v>
      </c>
      <c r="BJ207" s="14" t="s">
        <v>123</v>
      </c>
      <c r="BK207" s="152">
        <f t="shared" si="49"/>
        <v>0</v>
      </c>
      <c r="BL207" s="14" t="s">
        <v>185</v>
      </c>
      <c r="BM207" s="150" t="s">
        <v>393</v>
      </c>
    </row>
    <row r="208" spans="1:65" s="12" customFormat="1" ht="22.9" customHeight="1">
      <c r="B208" s="127"/>
      <c r="D208" s="128" t="s">
        <v>70</v>
      </c>
      <c r="E208" s="137" t="s">
        <v>394</v>
      </c>
      <c r="F208" s="137" t="s">
        <v>395</v>
      </c>
      <c r="J208" s="138">
        <f>BK208</f>
        <v>0</v>
      </c>
      <c r="L208" s="127"/>
      <c r="M208" s="131"/>
      <c r="N208" s="132"/>
      <c r="O208" s="132"/>
      <c r="P208" s="133">
        <f>SUM(P209:P210)</f>
        <v>5.5670776000000011</v>
      </c>
      <c r="Q208" s="132"/>
      <c r="R208" s="133">
        <f>SUM(R209:R210)</f>
        <v>0.18768360000000001</v>
      </c>
      <c r="S208" s="132"/>
      <c r="T208" s="134">
        <f>SUM(T209:T210)</f>
        <v>0</v>
      </c>
      <c r="AR208" s="128" t="s">
        <v>123</v>
      </c>
      <c r="AT208" s="135" t="s">
        <v>70</v>
      </c>
      <c r="AU208" s="135" t="s">
        <v>76</v>
      </c>
      <c r="AY208" s="128" t="s">
        <v>116</v>
      </c>
      <c r="BK208" s="136">
        <f>SUM(BK209:BK210)</f>
        <v>0</v>
      </c>
    </row>
    <row r="209" spans="1:65" s="2" customFormat="1" ht="21.75" customHeight="1">
      <c r="A209" s="26"/>
      <c r="B209" s="139"/>
      <c r="C209" s="140" t="s">
        <v>396</v>
      </c>
      <c r="D209" s="140" t="s">
        <v>118</v>
      </c>
      <c r="E209" s="141" t="s">
        <v>397</v>
      </c>
      <c r="F209" s="142" t="s">
        <v>398</v>
      </c>
      <c r="G209" s="143" t="s">
        <v>121</v>
      </c>
      <c r="H209" s="144">
        <v>2.12</v>
      </c>
      <c r="I209" s="144">
        <v>0</v>
      </c>
      <c r="J209" s="144">
        <f>ROUND(I209*H209,3)</f>
        <v>0</v>
      </c>
      <c r="K209" s="145"/>
      <c r="L209" s="27"/>
      <c r="M209" s="146" t="s">
        <v>1</v>
      </c>
      <c r="N209" s="147" t="s">
        <v>37</v>
      </c>
      <c r="O209" s="148">
        <v>2.6259800000000002</v>
      </c>
      <c r="P209" s="148">
        <f>O209*H209</f>
        <v>5.5670776000000011</v>
      </c>
      <c r="Q209" s="148">
        <v>2.6530000000000001E-2</v>
      </c>
      <c r="R209" s="148">
        <f>Q209*H209</f>
        <v>5.6243600000000005E-2</v>
      </c>
      <c r="S209" s="148">
        <v>0</v>
      </c>
      <c r="T209" s="149">
        <f>S209*H209</f>
        <v>0</v>
      </c>
      <c r="U209" s="26"/>
      <c r="V209" s="26"/>
      <c r="W209" s="26"/>
      <c r="X209" s="26"/>
      <c r="Y209" s="26"/>
      <c r="Z209" s="26"/>
      <c r="AA209" s="26"/>
      <c r="AB209" s="26"/>
      <c r="AC209" s="26"/>
      <c r="AD209" s="26"/>
      <c r="AE209" s="26"/>
      <c r="AR209" s="150" t="s">
        <v>185</v>
      </c>
      <c r="AT209" s="150" t="s">
        <v>118</v>
      </c>
      <c r="AU209" s="150" t="s">
        <v>123</v>
      </c>
      <c r="AY209" s="14" t="s">
        <v>116</v>
      </c>
      <c r="BE209" s="151">
        <f>IF(N209="základná",J209,0)</f>
        <v>0</v>
      </c>
      <c r="BF209" s="151">
        <f>IF(N209="znížená",J209,0)</f>
        <v>0</v>
      </c>
      <c r="BG209" s="151">
        <f>IF(N209="zákl. prenesená",J209,0)</f>
        <v>0</v>
      </c>
      <c r="BH209" s="151">
        <f>IF(N209="zníž. prenesená",J209,0)</f>
        <v>0</v>
      </c>
      <c r="BI209" s="151">
        <f>IF(N209="nulová",J209,0)</f>
        <v>0</v>
      </c>
      <c r="BJ209" s="14" t="s">
        <v>123</v>
      </c>
      <c r="BK209" s="152">
        <f>ROUND(I209*H209,3)</f>
        <v>0</v>
      </c>
      <c r="BL209" s="14" t="s">
        <v>185</v>
      </c>
      <c r="BM209" s="150" t="s">
        <v>399</v>
      </c>
    </row>
    <row r="210" spans="1:65" s="2" customFormat="1" ht="21.75" customHeight="1">
      <c r="A210" s="26"/>
      <c r="B210" s="139"/>
      <c r="C210" s="153" t="s">
        <v>400</v>
      </c>
      <c r="D210" s="153" t="s">
        <v>169</v>
      </c>
      <c r="E210" s="154" t="s">
        <v>401</v>
      </c>
      <c r="F210" s="155" t="s">
        <v>402</v>
      </c>
      <c r="G210" s="156" t="s">
        <v>121</v>
      </c>
      <c r="H210" s="157">
        <v>2.12</v>
      </c>
      <c r="I210" s="157">
        <v>0</v>
      </c>
      <c r="J210" s="157">
        <f>ROUND(I210*H210,3)</f>
        <v>0</v>
      </c>
      <c r="K210" s="158"/>
      <c r="L210" s="159"/>
      <c r="M210" s="162" t="s">
        <v>1</v>
      </c>
      <c r="N210" s="163" t="s">
        <v>37</v>
      </c>
      <c r="O210" s="164">
        <v>0</v>
      </c>
      <c r="P210" s="164">
        <f>O210*H210</f>
        <v>0</v>
      </c>
      <c r="Q210" s="164">
        <v>6.2E-2</v>
      </c>
      <c r="R210" s="164">
        <f>Q210*H210</f>
        <v>0.13144</v>
      </c>
      <c r="S210" s="164">
        <v>0</v>
      </c>
      <c r="T210" s="165">
        <f>S210*H210</f>
        <v>0</v>
      </c>
      <c r="U210" s="26"/>
      <c r="V210" s="26"/>
      <c r="W210" s="26"/>
      <c r="X210" s="26"/>
      <c r="Y210" s="26"/>
      <c r="Z210" s="26"/>
      <c r="AA210" s="26"/>
      <c r="AB210" s="26"/>
      <c r="AC210" s="26"/>
      <c r="AD210" s="26"/>
      <c r="AE210" s="26"/>
      <c r="AR210" s="150" t="s">
        <v>249</v>
      </c>
      <c r="AT210" s="150" t="s">
        <v>169</v>
      </c>
      <c r="AU210" s="150" t="s">
        <v>123</v>
      </c>
      <c r="AY210" s="14" t="s">
        <v>116</v>
      </c>
      <c r="BE210" s="151">
        <f>IF(N210="základná",J210,0)</f>
        <v>0</v>
      </c>
      <c r="BF210" s="151">
        <f>IF(N210="znížená",J210,0)</f>
        <v>0</v>
      </c>
      <c r="BG210" s="151">
        <f>IF(N210="zákl. prenesená",J210,0)</f>
        <v>0</v>
      </c>
      <c r="BH210" s="151">
        <f>IF(N210="zníž. prenesená",J210,0)</f>
        <v>0</v>
      </c>
      <c r="BI210" s="151">
        <f>IF(N210="nulová",J210,0)</f>
        <v>0</v>
      </c>
      <c r="BJ210" s="14" t="s">
        <v>123</v>
      </c>
      <c r="BK210" s="152">
        <f>ROUND(I210*H210,3)</f>
        <v>0</v>
      </c>
      <c r="BL210" s="14" t="s">
        <v>185</v>
      </c>
      <c r="BM210" s="150" t="s">
        <v>403</v>
      </c>
    </row>
    <row r="211" spans="1:65" s="2" customFormat="1" ht="6.95" customHeight="1">
      <c r="A211" s="26"/>
      <c r="B211" s="41"/>
      <c r="C211" s="42"/>
      <c r="D211" s="42"/>
      <c r="E211" s="42"/>
      <c r="F211" s="42"/>
      <c r="G211" s="42"/>
      <c r="H211" s="42"/>
      <c r="I211" s="42"/>
      <c r="J211" s="42"/>
      <c r="K211" s="42"/>
      <c r="L211" s="27"/>
      <c r="M211" s="26"/>
      <c r="O211" s="26"/>
      <c r="P211" s="26"/>
      <c r="Q211" s="26"/>
      <c r="R211" s="26"/>
      <c r="S211" s="26"/>
      <c r="T211" s="26"/>
      <c r="U211" s="26"/>
      <c r="V211" s="26"/>
      <c r="W211" s="26"/>
      <c r="X211" s="26"/>
      <c r="Y211" s="26"/>
      <c r="Z211" s="26"/>
      <c r="AA211" s="26"/>
      <c r="AB211" s="26"/>
      <c r="AC211" s="26"/>
      <c r="AD211" s="26"/>
      <c r="AE211" s="26"/>
    </row>
  </sheetData>
  <autoFilter ref="C129:K210"/>
  <mergeCells count="6">
    <mergeCell ref="L2:V2"/>
    <mergeCell ref="E7:H7"/>
    <mergeCell ref="E16:H16"/>
    <mergeCell ref="E25:H25"/>
    <mergeCell ref="E85:H85"/>
    <mergeCell ref="E122:H122"/>
  </mergeCells>
  <pageMargins left="0.39374999999999999" right="0.39374999999999999" top="0.39374999999999999" bottom="0.39374999999999999" header="0" footer="0"/>
  <pageSetup paperSize="9" fitToHeight="100" orientation="portrait" blackAndWhite="1"/>
  <headerFooter>
    <oddFooter>&amp;CStrana &amp;P z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Pracovné hárky</vt:lpstr>
      </vt:variant>
      <vt:variant>
        <vt:i4>1</vt:i4>
      </vt:variant>
      <vt:variant>
        <vt:lpstr>Pomenované rozsahy</vt:lpstr>
      </vt:variant>
      <vt:variant>
        <vt:i4>4</vt:i4>
      </vt:variant>
    </vt:vector>
  </HeadingPairs>
  <TitlesOfParts>
    <vt:vector size="5" baseType="lpstr">
      <vt:lpstr>14195-1 - Rekonštrukcia v...</vt:lpstr>
      <vt:lpstr>'14195-1 - Rekonštrukcia v...'!Názvy_tlače</vt:lpstr>
      <vt:lpstr>'Rekapitulácia stavby'!Názvy_tlače</vt:lpstr>
      <vt:lpstr>'14195-1 - Rekonštrukcia v...'!Oblasť_tlače</vt:lpstr>
      <vt:lpstr>'Rekapitulácia stavby'!Oblasť_tlače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Anna-FSPC\Anna</dc:creator>
  <cp:lastModifiedBy>PC Sekretariat</cp:lastModifiedBy>
  <dcterms:created xsi:type="dcterms:W3CDTF">2020-06-04T14:37:16Z</dcterms:created>
  <dcterms:modified xsi:type="dcterms:W3CDTF">2020-06-08T12:42:24Z</dcterms:modified>
</cp:coreProperties>
</file>