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3256" windowHeight="13176" firstSheet="1" activeTab="1"/>
  </bookViews>
  <sheets>
    <sheet name="Rekapitulácia stavby" sheetId="1" state="veryHidden" r:id="rId1"/>
    <sheet name="13545 - Špecializované zariaden" sheetId="2" r:id="rId2"/>
  </sheets>
  <definedNames>
    <definedName name="_xlnm._FilterDatabase" localSheetId="1" hidden="1">'13545 - Špecializované zariaden'!$C$122:$K$201</definedName>
    <definedName name="_xlnm.Print_Titles" localSheetId="1">'13545 - Špecializované zariaden'!$122:$122</definedName>
    <definedName name="_xlnm.Print_Titles" localSheetId="0">'Rekapitulácia stavby'!$92:$92</definedName>
    <definedName name="_xlnm.Print_Area" localSheetId="1">'13545 - Špecializované zariaden'!$C$4:$J$76,'13545 - Špecializované zariaden'!$C$82:$J$106,'13545 - Špecializované zariaden'!$C$112:$K$201</definedName>
    <definedName name="_xlnm.Print_Area" localSheetId="0">'Rekapitulácia stavby'!$D$4:$AO$76,'Rekapitulácia stavby'!$C$82:$AQ$96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35" i="2"/>
  <c r="J34"/>
  <c r="AY95" i="1"/>
  <c r="J33" i="2"/>
  <c r="AX95" i="1"/>
  <c r="BI201" i="2"/>
  <c r="BH201"/>
  <c r="BG201"/>
  <c r="BE201"/>
  <c r="T201"/>
  <c r="T200"/>
  <c r="R201"/>
  <c r="R200"/>
  <c r="P201"/>
  <c r="P200"/>
  <c r="BK201"/>
  <c r="BK200" s="1"/>
  <c r="J200" s="1"/>
  <c r="J105" s="1"/>
  <c r="J201"/>
  <c r="BF201" s="1"/>
  <c r="BI199"/>
  <c r="BH199"/>
  <c r="BG199"/>
  <c r="BE199"/>
  <c r="T199"/>
  <c r="R199"/>
  <c r="P199"/>
  <c r="BK199"/>
  <c r="J199"/>
  <c r="BF199" s="1"/>
  <c r="BI198"/>
  <c r="BH198"/>
  <c r="BG198"/>
  <c r="BE198"/>
  <c r="T198"/>
  <c r="R198"/>
  <c r="P198"/>
  <c r="BK198"/>
  <c r="J198"/>
  <c r="BF198" s="1"/>
  <c r="BI197"/>
  <c r="BH197"/>
  <c r="BG197"/>
  <c r="BE197"/>
  <c r="T197"/>
  <c r="R197"/>
  <c r="P197"/>
  <c r="BK197"/>
  <c r="J197"/>
  <c r="BF197"/>
  <c r="BI196"/>
  <c r="BH196"/>
  <c r="BG196"/>
  <c r="BE196"/>
  <c r="T196"/>
  <c r="R196"/>
  <c r="P196"/>
  <c r="BK196"/>
  <c r="J196"/>
  <c r="BF196"/>
  <c r="BI195"/>
  <c r="BH195"/>
  <c r="BG195"/>
  <c r="BE195"/>
  <c r="T195"/>
  <c r="R195"/>
  <c r="P195"/>
  <c r="BK195"/>
  <c r="J195"/>
  <c r="BF195"/>
  <c r="BI194"/>
  <c r="BH194"/>
  <c r="BG194"/>
  <c r="BE194"/>
  <c r="T194"/>
  <c r="R194"/>
  <c r="P194"/>
  <c r="BK194"/>
  <c r="J194"/>
  <c r="BF194"/>
  <c r="BI193"/>
  <c r="BH193"/>
  <c r="BG193"/>
  <c r="BE193"/>
  <c r="T193"/>
  <c r="R193"/>
  <c r="P193"/>
  <c r="BK193"/>
  <c r="J193"/>
  <c r="BF193"/>
  <c r="BI192"/>
  <c r="BH192"/>
  <c r="BG192"/>
  <c r="BE192"/>
  <c r="T192"/>
  <c r="R192"/>
  <c r="P192"/>
  <c r="BK192"/>
  <c r="J192"/>
  <c r="BF192"/>
  <c r="BI191"/>
  <c r="BH191"/>
  <c r="BG191"/>
  <c r="BE191"/>
  <c r="T191"/>
  <c r="R191"/>
  <c r="P191"/>
  <c r="BK191"/>
  <c r="J191"/>
  <c r="BF191"/>
  <c r="BI190"/>
  <c r="BH190"/>
  <c r="BG190"/>
  <c r="BE190"/>
  <c r="T190"/>
  <c r="R190"/>
  <c r="P190"/>
  <c r="BK190"/>
  <c r="J190"/>
  <c r="BF190"/>
  <c r="BI189"/>
  <c r="BH189"/>
  <c r="BG189"/>
  <c r="BE189"/>
  <c r="T189"/>
  <c r="R189"/>
  <c r="P189"/>
  <c r="BK189"/>
  <c r="J189"/>
  <c r="BF189"/>
  <c r="BI188"/>
  <c r="BH188"/>
  <c r="BG188"/>
  <c r="BE188"/>
  <c r="T188"/>
  <c r="R188"/>
  <c r="P188"/>
  <c r="BK188"/>
  <c r="J188"/>
  <c r="BF188"/>
  <c r="BI187"/>
  <c r="BH187"/>
  <c r="BG187"/>
  <c r="BE187"/>
  <c r="T187"/>
  <c r="R187"/>
  <c r="P187"/>
  <c r="BK187"/>
  <c r="J187"/>
  <c r="BF187"/>
  <c r="BI186"/>
  <c r="BH186"/>
  <c r="BG186"/>
  <c r="BE186"/>
  <c r="T186"/>
  <c r="T185"/>
  <c r="T184" s="1"/>
  <c r="R186"/>
  <c r="P186"/>
  <c r="P185" s="1"/>
  <c r="P184" s="1"/>
  <c r="BK186"/>
  <c r="BK185" s="1"/>
  <c r="J186"/>
  <c r="BF186"/>
  <c r="BI183"/>
  <c r="BH183"/>
  <c r="BG183"/>
  <c r="BE183"/>
  <c r="T183"/>
  <c r="T182"/>
  <c r="R183"/>
  <c r="R182"/>
  <c r="P183"/>
  <c r="P182"/>
  <c r="BK183"/>
  <c r="BK182"/>
  <c r="J182" s="1"/>
  <c r="J102" s="1"/>
  <c r="J183"/>
  <c r="BF183" s="1"/>
  <c r="BI181"/>
  <c r="BH181"/>
  <c r="BG181"/>
  <c r="BE181"/>
  <c r="T181"/>
  <c r="R181"/>
  <c r="P181"/>
  <c r="BK181"/>
  <c r="J181"/>
  <c r="BF181" s="1"/>
  <c r="BI180"/>
  <c r="BH180"/>
  <c r="BG180"/>
  <c r="BE180"/>
  <c r="T180"/>
  <c r="R180"/>
  <c r="P180"/>
  <c r="BK180"/>
  <c r="J180"/>
  <c r="BF180" s="1"/>
  <c r="BI179"/>
  <c r="BH179"/>
  <c r="BG179"/>
  <c r="BE179"/>
  <c r="T179"/>
  <c r="R179"/>
  <c r="P179"/>
  <c r="BK179"/>
  <c r="J179"/>
  <c r="BF179" s="1"/>
  <c r="BI178"/>
  <c r="BH178"/>
  <c r="BG178"/>
  <c r="BE178"/>
  <c r="T178"/>
  <c r="R178"/>
  <c r="P178"/>
  <c r="BK178"/>
  <c r="J178"/>
  <c r="BF178" s="1"/>
  <c r="BI177"/>
  <c r="BH177"/>
  <c r="BG177"/>
  <c r="BE177"/>
  <c r="T177"/>
  <c r="R177"/>
  <c r="P177"/>
  <c r="BK177"/>
  <c r="J177"/>
  <c r="BF177" s="1"/>
  <c r="BI176"/>
  <c r="BH176"/>
  <c r="BG176"/>
  <c r="BE176"/>
  <c r="T176"/>
  <c r="R176"/>
  <c r="P176"/>
  <c r="BK176"/>
  <c r="J176"/>
  <c r="BF176" s="1"/>
  <c r="BI175"/>
  <c r="BH175"/>
  <c r="BG175"/>
  <c r="BE175"/>
  <c r="T175"/>
  <c r="R175"/>
  <c r="P175"/>
  <c r="BK175"/>
  <c r="J175"/>
  <c r="BF175" s="1"/>
  <c r="BI174"/>
  <c r="BH174"/>
  <c r="BG174"/>
  <c r="BE174"/>
  <c r="T174"/>
  <c r="R174"/>
  <c r="P174"/>
  <c r="BK174"/>
  <c r="J174"/>
  <c r="BF174" s="1"/>
  <c r="BI173"/>
  <c r="BH173"/>
  <c r="BG173"/>
  <c r="BE173"/>
  <c r="T173"/>
  <c r="R173"/>
  <c r="P173"/>
  <c r="BK173"/>
  <c r="J173"/>
  <c r="BF173" s="1"/>
  <c r="BI172"/>
  <c r="BH172"/>
  <c r="BG172"/>
  <c r="BE172"/>
  <c r="T172"/>
  <c r="R172"/>
  <c r="P172"/>
  <c r="BK172"/>
  <c r="J172"/>
  <c r="BF172" s="1"/>
  <c r="BI171"/>
  <c r="BH171"/>
  <c r="BG171"/>
  <c r="BE171"/>
  <c r="T171"/>
  <c r="R171"/>
  <c r="P171"/>
  <c r="BK171"/>
  <c r="J171"/>
  <c r="BF171" s="1"/>
  <c r="BI170"/>
  <c r="BH170"/>
  <c r="BG170"/>
  <c r="BE170"/>
  <c r="T170"/>
  <c r="R170"/>
  <c r="P170"/>
  <c r="BK170"/>
  <c r="J170"/>
  <c r="BF170" s="1"/>
  <c r="BI169"/>
  <c r="BH169"/>
  <c r="BG169"/>
  <c r="BE169"/>
  <c r="T169"/>
  <c r="T168" s="1"/>
  <c r="R169"/>
  <c r="R168" s="1"/>
  <c r="P169"/>
  <c r="P168" s="1"/>
  <c r="BK169"/>
  <c r="BK168" s="1"/>
  <c r="J168" s="1"/>
  <c r="J101" s="1"/>
  <c r="J169"/>
  <c r="BF169" s="1"/>
  <c r="BI167"/>
  <c r="BH167"/>
  <c r="BG167"/>
  <c r="BE167"/>
  <c r="T167"/>
  <c r="R167"/>
  <c r="P167"/>
  <c r="BK167"/>
  <c r="J167"/>
  <c r="BF167"/>
  <c r="BI166"/>
  <c r="BH166"/>
  <c r="BG166"/>
  <c r="BE166"/>
  <c r="T166"/>
  <c r="R166"/>
  <c r="P166"/>
  <c r="BK166"/>
  <c r="J166"/>
  <c r="BF166"/>
  <c r="BI165"/>
  <c r="BH165"/>
  <c r="BG165"/>
  <c r="BE165"/>
  <c r="T165"/>
  <c r="R165"/>
  <c r="P165"/>
  <c r="BK165"/>
  <c r="J165"/>
  <c r="BF165"/>
  <c r="BI164"/>
  <c r="BH164"/>
  <c r="BG164"/>
  <c r="BE164"/>
  <c r="T164"/>
  <c r="R164"/>
  <c r="P164"/>
  <c r="BK164"/>
  <c r="J164"/>
  <c r="BF164"/>
  <c r="BI163"/>
  <c r="BH163"/>
  <c r="BG163"/>
  <c r="BE163"/>
  <c r="T163"/>
  <c r="R163"/>
  <c r="P163"/>
  <c r="BK163"/>
  <c r="J163"/>
  <c r="BF163"/>
  <c r="BI162"/>
  <c r="BH162"/>
  <c r="BG162"/>
  <c r="BE162"/>
  <c r="T162"/>
  <c r="R162"/>
  <c r="P162"/>
  <c r="BK162"/>
  <c r="J162"/>
  <c r="BF162"/>
  <c r="BI161"/>
  <c r="BH161"/>
  <c r="BG161"/>
  <c r="BE161"/>
  <c r="T161"/>
  <c r="R161"/>
  <c r="P161"/>
  <c r="BK161"/>
  <c r="J161"/>
  <c r="BF161"/>
  <c r="BI160"/>
  <c r="BH160"/>
  <c r="BG160"/>
  <c r="BE160"/>
  <c r="T160"/>
  <c r="R160"/>
  <c r="P160"/>
  <c r="BK160"/>
  <c r="J160"/>
  <c r="BF160"/>
  <c r="BI159"/>
  <c r="BH159"/>
  <c r="BG159"/>
  <c r="BE159"/>
  <c r="T159"/>
  <c r="R159"/>
  <c r="P159"/>
  <c r="BK159"/>
  <c r="J159"/>
  <c r="BF159"/>
  <c r="BI158"/>
  <c r="BH158"/>
  <c r="BG158"/>
  <c r="BE158"/>
  <c r="T158"/>
  <c r="R158"/>
  <c r="P158"/>
  <c r="BK158"/>
  <c r="J158"/>
  <c r="BF158"/>
  <c r="BI157"/>
  <c r="BH157"/>
  <c r="BG157"/>
  <c r="BE157"/>
  <c r="T157"/>
  <c r="T156"/>
  <c r="R157"/>
  <c r="R156"/>
  <c r="P157"/>
  <c r="P156"/>
  <c r="BK157"/>
  <c r="BK156"/>
  <c r="J156" s="1"/>
  <c r="J100" s="1"/>
  <c r="J157"/>
  <c r="BF157" s="1"/>
  <c r="BI155"/>
  <c r="BH155"/>
  <c r="BG155"/>
  <c r="BE155"/>
  <c r="T155"/>
  <c r="R155"/>
  <c r="P155"/>
  <c r="BK155"/>
  <c r="J155"/>
  <c r="BF155" s="1"/>
  <c r="BI154"/>
  <c r="BH154"/>
  <c r="BG154"/>
  <c r="BE154"/>
  <c r="T154"/>
  <c r="R154"/>
  <c r="P154"/>
  <c r="BK154"/>
  <c r="J154"/>
  <c r="BF154" s="1"/>
  <c r="BI153"/>
  <c r="BH153"/>
  <c r="BG153"/>
  <c r="BE153"/>
  <c r="T153"/>
  <c r="R153"/>
  <c r="P153"/>
  <c r="BK153"/>
  <c r="J153"/>
  <c r="BF153" s="1"/>
  <c r="BI152"/>
  <c r="BH152"/>
  <c r="BG152"/>
  <c r="BE152"/>
  <c r="T152"/>
  <c r="R152"/>
  <c r="P152"/>
  <c r="BK152"/>
  <c r="J152"/>
  <c r="BF152" s="1"/>
  <c r="BI151"/>
  <c r="BH151"/>
  <c r="BG151"/>
  <c r="BE151"/>
  <c r="T151"/>
  <c r="R151"/>
  <c r="P151"/>
  <c r="BK151"/>
  <c r="J151"/>
  <c r="BF151" s="1"/>
  <c r="BI150"/>
  <c r="BH150"/>
  <c r="BG150"/>
  <c r="BE150"/>
  <c r="T150"/>
  <c r="R150"/>
  <c r="P150"/>
  <c r="BK150"/>
  <c r="J150"/>
  <c r="BF150" s="1"/>
  <c r="BI149"/>
  <c r="BH149"/>
  <c r="BG149"/>
  <c r="BE149"/>
  <c r="T149"/>
  <c r="R149"/>
  <c r="P149"/>
  <c r="BK149"/>
  <c r="J149"/>
  <c r="BF149" s="1"/>
  <c r="BI148"/>
  <c r="BH148"/>
  <c r="BG148"/>
  <c r="BE148"/>
  <c r="T148"/>
  <c r="R148"/>
  <c r="P148"/>
  <c r="BK148"/>
  <c r="J148"/>
  <c r="BF148" s="1"/>
  <c r="BI147"/>
  <c r="BH147"/>
  <c r="BG147"/>
  <c r="BE147"/>
  <c r="T147"/>
  <c r="R147"/>
  <c r="P147"/>
  <c r="BK147"/>
  <c r="J147"/>
  <c r="BF147" s="1"/>
  <c r="BI146"/>
  <c r="BH146"/>
  <c r="BG146"/>
  <c r="BE146"/>
  <c r="T146"/>
  <c r="R146"/>
  <c r="P146"/>
  <c r="BK146"/>
  <c r="J146"/>
  <c r="BF146" s="1"/>
  <c r="BI145"/>
  <c r="BH145"/>
  <c r="BG145"/>
  <c r="BE145"/>
  <c r="T145"/>
  <c r="R145"/>
  <c r="P145"/>
  <c r="BK145"/>
  <c r="J145"/>
  <c r="BF145" s="1"/>
  <c r="BI144"/>
  <c r="BH144"/>
  <c r="BG144"/>
  <c r="BE144"/>
  <c r="T144"/>
  <c r="R144"/>
  <c r="P144"/>
  <c r="BK144"/>
  <c r="J144"/>
  <c r="BF144" s="1"/>
  <c r="BI143"/>
  <c r="BH143"/>
  <c r="BG143"/>
  <c r="BE143"/>
  <c r="T143"/>
  <c r="R143"/>
  <c r="P143"/>
  <c r="BK143"/>
  <c r="J143"/>
  <c r="BF143" s="1"/>
  <c r="BI142"/>
  <c r="BH142"/>
  <c r="BG142"/>
  <c r="BE142"/>
  <c r="T142"/>
  <c r="T141" s="1"/>
  <c r="T140" s="1"/>
  <c r="R142"/>
  <c r="R141" s="1"/>
  <c r="P142"/>
  <c r="P141"/>
  <c r="BK142"/>
  <c r="BK141" s="1"/>
  <c r="J142"/>
  <c r="BF142" s="1"/>
  <c r="BI139"/>
  <c r="BH139"/>
  <c r="BG139"/>
  <c r="BE139"/>
  <c r="T139"/>
  <c r="T138" s="1"/>
  <c r="R139"/>
  <c r="R138" s="1"/>
  <c r="P139"/>
  <c r="P138" s="1"/>
  <c r="BK139"/>
  <c r="BK138" s="1"/>
  <c r="J138" s="1"/>
  <c r="J97" s="1"/>
  <c r="J139"/>
  <c r="BF139" s="1"/>
  <c r="BI137"/>
  <c r="BH137"/>
  <c r="BG137"/>
  <c r="BE137"/>
  <c r="T137"/>
  <c r="R137"/>
  <c r="P137"/>
  <c r="BK137"/>
  <c r="J137"/>
  <c r="BF137"/>
  <c r="BI136"/>
  <c r="BH136"/>
  <c r="BG136"/>
  <c r="BE136"/>
  <c r="T136"/>
  <c r="R136"/>
  <c r="P136"/>
  <c r="BK136"/>
  <c r="J136"/>
  <c r="BF136"/>
  <c r="BI135"/>
  <c r="BH135"/>
  <c r="BG135"/>
  <c r="BE135"/>
  <c r="T135"/>
  <c r="R135"/>
  <c r="P135"/>
  <c r="BK135"/>
  <c r="J135"/>
  <c r="BF135"/>
  <c r="BI134"/>
  <c r="BH134"/>
  <c r="BG134"/>
  <c r="BE134"/>
  <c r="T134"/>
  <c r="R134"/>
  <c r="P134"/>
  <c r="BK134"/>
  <c r="J134"/>
  <c r="BF134"/>
  <c r="BI133"/>
  <c r="BH133"/>
  <c r="BG133"/>
  <c r="BE133"/>
  <c r="T133"/>
  <c r="R133"/>
  <c r="P133"/>
  <c r="BK133"/>
  <c r="J133"/>
  <c r="BF133"/>
  <c r="BI132"/>
  <c r="BH132"/>
  <c r="BG132"/>
  <c r="BE132"/>
  <c r="T132"/>
  <c r="R132"/>
  <c r="P132"/>
  <c r="BK132"/>
  <c r="J132"/>
  <c r="BF132"/>
  <c r="BI131"/>
  <c r="BH131"/>
  <c r="BG131"/>
  <c r="BE131"/>
  <c r="T131"/>
  <c r="R131"/>
  <c r="P131"/>
  <c r="BK131"/>
  <c r="J131"/>
  <c r="BF131"/>
  <c r="BI130"/>
  <c r="BH130"/>
  <c r="BG130"/>
  <c r="BE130"/>
  <c r="T130"/>
  <c r="R130"/>
  <c r="P130"/>
  <c r="BK130"/>
  <c r="J130"/>
  <c r="BF130"/>
  <c r="BI129"/>
  <c r="BH129"/>
  <c r="BG129"/>
  <c r="BE129"/>
  <c r="T129"/>
  <c r="R129"/>
  <c r="P129"/>
  <c r="BK129"/>
  <c r="J129"/>
  <c r="BF129"/>
  <c r="BI128"/>
  <c r="BH128"/>
  <c r="BG128"/>
  <c r="BE128"/>
  <c r="T128"/>
  <c r="R128"/>
  <c r="P128"/>
  <c r="BK128"/>
  <c r="J128"/>
  <c r="BF128"/>
  <c r="BI127"/>
  <c r="BH127"/>
  <c r="BG127"/>
  <c r="BE127"/>
  <c r="T127"/>
  <c r="R127"/>
  <c r="P127"/>
  <c r="BK127"/>
  <c r="J127"/>
  <c r="BF127"/>
  <c r="BI126"/>
  <c r="F35"/>
  <c r="BD95" i="1" s="1"/>
  <c r="BD94" s="1"/>
  <c r="W33" s="1"/>
  <c r="BH126" i="2"/>
  <c r="BG126"/>
  <c r="F33" s="1"/>
  <c r="BB95" i="1" s="1"/>
  <c r="BB94" s="1"/>
  <c r="BE126" i="2"/>
  <c r="F31" s="1"/>
  <c r="AZ95" i="1" s="1"/>
  <c r="AZ94" s="1"/>
  <c r="T126" i="2"/>
  <c r="T125"/>
  <c r="R126"/>
  <c r="R125"/>
  <c r="P126"/>
  <c r="P125"/>
  <c r="BK126"/>
  <c r="J126"/>
  <c r="BF126" s="1"/>
  <c r="F119"/>
  <c r="F117"/>
  <c r="E115"/>
  <c r="F89"/>
  <c r="F87"/>
  <c r="E85"/>
  <c r="J22"/>
  <c r="E22"/>
  <c r="J120" s="1"/>
  <c r="J21"/>
  <c r="J19"/>
  <c r="E19"/>
  <c r="J119" s="1"/>
  <c r="J89"/>
  <c r="J18"/>
  <c r="J16"/>
  <c r="E16"/>
  <c r="F120" s="1"/>
  <c r="J15"/>
  <c r="J117"/>
  <c r="AS94" i="1"/>
  <c r="L90"/>
  <c r="AM90"/>
  <c r="AM89"/>
  <c r="L89"/>
  <c r="AM87"/>
  <c r="L87"/>
  <c r="L85"/>
  <c r="L84"/>
  <c r="P124" i="2" l="1"/>
  <c r="R124"/>
  <c r="T124"/>
  <c r="P140"/>
  <c r="R140"/>
  <c r="J90"/>
  <c r="BK125"/>
  <c r="F34"/>
  <c r="BC95" i="1" s="1"/>
  <c r="BC94" s="1"/>
  <c r="W32" s="1"/>
  <c r="R185" i="2"/>
  <c r="R184" s="1"/>
  <c r="AV94" i="1"/>
  <c r="W29"/>
  <c r="BK184" i="2"/>
  <c r="J184" s="1"/>
  <c r="J103" s="1"/>
  <c r="J185"/>
  <c r="J104" s="1"/>
  <c r="BK140"/>
  <c r="J140" s="1"/>
  <c r="J98" s="1"/>
  <c r="J141"/>
  <c r="J99" s="1"/>
  <c r="J32"/>
  <c r="AW95" i="1" s="1"/>
  <c r="F32" i="2"/>
  <c r="BA95" i="1" s="1"/>
  <c r="BA94" s="1"/>
  <c r="AY94"/>
  <c r="P123" i="2"/>
  <c r="AU95" i="1" s="1"/>
  <c r="AU94" s="1"/>
  <c r="T123" i="2"/>
  <c r="BK124"/>
  <c r="J125"/>
  <c r="J96" s="1"/>
  <c r="W31" i="1"/>
  <c r="AX94"/>
  <c r="J87" i="2"/>
  <c r="F90"/>
  <c r="J31"/>
  <c r="AV95" i="1" s="1"/>
  <c r="AT95" s="1"/>
  <c r="R123" i="2" l="1"/>
  <c r="AW94" i="1"/>
  <c r="AK30" s="1"/>
  <c r="W30"/>
  <c r="BK123" i="2"/>
  <c r="J123" s="1"/>
  <c r="J124"/>
  <c r="J95" s="1"/>
  <c r="AT94" i="1"/>
  <c r="AK29"/>
  <c r="J28" i="2" l="1"/>
  <c r="J94"/>
  <c r="AG95" i="1" l="1"/>
  <c r="J37" i="2"/>
  <c r="AN95" i="1" l="1"/>
  <c r="AG94"/>
  <c r="AK26" l="1"/>
  <c r="AK35" s="1"/>
  <c r="AN94"/>
</calcChain>
</file>

<file path=xl/sharedStrings.xml><?xml version="1.0" encoding="utf-8"?>
<sst xmlns="http://schemas.openxmlformats.org/spreadsheetml/2006/main" count="1264" uniqueCount="409">
  <si>
    <t>Export Komplet</t>
  </si>
  <si>
    <t/>
  </si>
  <si>
    <t>2.0</t>
  </si>
  <si>
    <t>False</t>
  </si>
  <si>
    <t>{34a1ab8c-0182-4e5e-8b6d-431661538da2}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</si>
  <si>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</si>
  <si>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</si>
  <si>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</si>
  <si>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</si>
  <si>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</si>
  <si>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</si>
  <si>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</si>
  <si>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13545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</si>
  <si>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</si>
  <si>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</si>
  <si>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Psychiatrické oddelenie Trebišov - Výmena krovu a strechy</t>
  </si>
  <si>
    <t>JKSO:</t>
  </si>
  <si>
    <t>KS:</t>
  </si>
  <si>
    <t>Miesto:</t>
  </si>
  <si>
    <t xml:space="preserve">Trebišov </t>
  </si>
  <si>
    <t>Dátum:</t>
  </si>
  <si>
    <t>31. 7. 2019</t>
  </si>
  <si>
    <t>Objednávateľ:</t>
  </si>
  <si>
    <t>IČO:</t>
  </si>
  <si>
    <t xml:space="preserve">LUMEN- zariadenie pre seniorov, Trebišov </t>
  </si>
  <si>
    <t>IČ DPH:</t>
  </si>
  <si>
    <t>Zhotoviteľ:</t>
  </si>
  <si>
    <t>Vyplň údaj</t>
  </si>
  <si>
    <t>Projektant:</t>
  </si>
  <si>
    <t xml:space="preserve"> 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</si>
  <si>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</si>
  <si>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</si>
  <si>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</si>
  <si>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</si>
  <si>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</si>
  <si>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</si>
  <si>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</si>
  <si>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</si>
  <si>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</si>
  <si>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</si>
  <si>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</si>
  <si>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</si>
  <si>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</si>
  <si>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</si>
  <si>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</si>
  <si>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</si>
  <si>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</si>
  <si>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</si>
  <si>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</si>
  <si>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</si>
  <si>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</si>
  <si>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</si>
  <si>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</si>
  <si>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</si>
  <si>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</si>
  <si>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</si>
  <si>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</si>
  <si>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</si>
  <si>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</si>
  <si>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</si>
  <si>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</si>
  <si>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</si>
  <si>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</si>
  <si>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</si>
  <si>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</si>
  <si>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</si>
  <si>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</si>
  <si>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</si>
  <si>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</si>
  <si>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</si>
  <si>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</si>
  <si>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</si>
  <si>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</si>
  <si>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</si>
  <si>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</si>
  <si>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</si>
  <si>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</si>
  <si>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</si>
  <si>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</si>
  <si>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</si>
  <si>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</si>
  <si>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</si>
  <si>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REKAPITULÁCIA ROZPOČTU</t>
  </si>
  <si>
    <t>Kód dielu - Popis</t>
  </si>
  <si>
    <t>Cena celkom [EUR]</t>
  </si>
  <si>
    <t>Náklady z rozpočtu</t>
  </si>
  <si>
    <t>-1</t>
  </si>
  <si>
    <t>HSV - Práce a dodávky HSV</t>
  </si>
  <si>
    <t xml:space="preserve">    9 - Ostatné konštrukcie a práce-búranie</t>
  </si>
  <si>
    <t xml:space="preserve">    99 - Presun hmôt HSV</t>
  </si>
  <si>
    <t>PSV - Práce a dodávky PSV</t>
  </si>
  <si>
    <t xml:space="preserve">    762 - Konštrukcie tesárske</t>
  </si>
  <si>
    <t xml:space="preserve">    764 - Konštrukcie klampiarske</t>
  </si>
  <si>
    <t xml:space="preserve">    765 - Konštrukcie - krytiny tvrdé</t>
  </si>
  <si>
    <t xml:space="preserve">    783 - Nátery</t>
  </si>
  <si>
    <t>M - Práce a dodávky M</t>
  </si>
  <si>
    <t xml:space="preserve">    21-M - Elektromontáže</t>
  </si>
  <si>
    <t>HZS - Hodinové zúčtovacie sadzby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</si>
  <si>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</si>
  <si>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</si>
  <si>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</si>
  <si>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</si>
  <si>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</si>
  <si>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</si>
  <si>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</si>
  <si>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</si>
  <si>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</si>
  <si>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</si>
  <si>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</si>
  <si>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</si>
  <si>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</si>
  <si>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</si>
  <si>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</si>
  <si>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9</t>
  </si>
  <si>
    <t>Ostatné konštrukcie a práce-búranie</t>
  </si>
  <si>
    <t>K</t>
  </si>
  <si>
    <t>938907141</t>
  </si>
  <si>
    <t xml:space="preserve">Odstránenie nánosu z vtačieho trusu </t>
  </si>
  <si>
    <t>m3</t>
  </si>
  <si>
    <t>4</t>
  </si>
  <si>
    <t>2</t>
  </si>
  <si>
    <t>-1398641395</t>
  </si>
  <si>
    <t>941941031</t>
  </si>
  <si>
    <t>Montáž lešenia ľahkého pracovného radového s podlahami šírky od 0,80 do 1,00 m, výšky do 10 m</t>
  </si>
  <si>
    <t>m2</t>
  </si>
  <si>
    <t>260995412</t>
  </si>
  <si>
    <t>3</t>
  </si>
  <si>
    <t>941941191</t>
  </si>
  <si>
    <t>Príplatok za prvý a každý ďalší i začatý mesiac použitia lešenia ľahkého pracovného radového s podlahami šírky od 0,80 do 1,00 m, výšky do 10 m</t>
  </si>
  <si>
    <t>341440430</t>
  </si>
  <si>
    <t>941941841</t>
  </si>
  <si>
    <t>Demontáž lešenia ľahkého pracovného radového s podlahami šírky nad 1,00 do 1,20 m, výšky do 10 m</t>
  </si>
  <si>
    <t>470609025</t>
  </si>
  <si>
    <t>5</t>
  </si>
  <si>
    <t>962032314</t>
  </si>
  <si>
    <t>Búranie pilierov tehlových na akúkoľvek maltu,  -1,80000t</t>
  </si>
  <si>
    <t>-1749093263</t>
  </si>
  <si>
    <t>6</t>
  </si>
  <si>
    <t>979011201</t>
  </si>
  <si>
    <t>Plastový sklz na stavebnú suť výšky do 10 m</t>
  </si>
  <si>
    <t>ks</t>
  </si>
  <si>
    <t>-1964885403</t>
  </si>
  <si>
    <t>7</t>
  </si>
  <si>
    <t>979011202</t>
  </si>
  <si>
    <t>Príplatok k cene za každý ďalší meter výšky</t>
  </si>
  <si>
    <t>m</t>
  </si>
  <si>
    <t>-21854981</t>
  </si>
  <si>
    <t>8</t>
  </si>
  <si>
    <t>979011233</t>
  </si>
  <si>
    <t>Demontáž sklzu na stavebnú suť výšky do 30 m</t>
  </si>
  <si>
    <t>1681511369</t>
  </si>
  <si>
    <t>979081111</t>
  </si>
  <si>
    <t>Odvoz sutiny a vybúraných hmôt na skládku do 1 km</t>
  </si>
  <si>
    <t>t</t>
  </si>
  <si>
    <t>779600135</t>
  </si>
  <si>
    <t>10</t>
  </si>
  <si>
    <t>979081121</t>
  </si>
  <si>
    <t>Odvoz sutiny a vybúraných hmôt na skládku za každý ďalší 1 km</t>
  </si>
  <si>
    <t>1693699297</t>
  </si>
  <si>
    <t>11</t>
  </si>
  <si>
    <t>979087213</t>
  </si>
  <si>
    <t>Nakladanie na dopravné prostriedky pre vodorovnú dopravu vybúraných hmôt</t>
  </si>
  <si>
    <t>1585685783</t>
  </si>
  <si>
    <t>12</t>
  </si>
  <si>
    <t>979089002</t>
  </si>
  <si>
    <t>Poplatok za skladovanie - suť,  obaly, (15 01, 02, 06) ostatné</t>
  </si>
  <si>
    <t>-1415877584</t>
  </si>
  <si>
    <t>99</t>
  </si>
  <si>
    <t>Presun hmôt HSV</t>
  </si>
  <si>
    <t>13</t>
  </si>
  <si>
    <t>999281111</t>
  </si>
  <si>
    <t>Presun hmôt pre opravy a údržbu objektov vrátane vonkajších plášťov výšky do 25 m</t>
  </si>
  <si>
    <t>68722744</t>
  </si>
  <si>
    <t>PSV</t>
  </si>
  <si>
    <t>Práce a dodávky PSV</t>
  </si>
  <si>
    <t>762</t>
  </si>
  <si>
    <t>Konštrukcie tesárske</t>
  </si>
  <si>
    <t>14</t>
  </si>
  <si>
    <t>762084111</t>
  </si>
  <si>
    <t>Príplatok k cene za práce na strechách, na konštrukciách krovov, výšky nad 4 do 12 m</t>
  </si>
  <si>
    <t>16</t>
  </si>
  <si>
    <t>-1991307350</t>
  </si>
  <si>
    <t>15</t>
  </si>
  <si>
    <t>762084211</t>
  </si>
  <si>
    <t>Príplatok k cene pre debnenie a latovanie krovov, výšky nad 4 do 12 m</t>
  </si>
  <si>
    <t>2047419154</t>
  </si>
  <si>
    <t>762313112</t>
  </si>
  <si>
    <t>Montáž oceľových spojovacích prostriedkov - svorníkov, skrutiek dĺžky nad 150 do 300 mm</t>
  </si>
  <si>
    <t>211418345</t>
  </si>
  <si>
    <t>17</t>
  </si>
  <si>
    <t>M</t>
  </si>
  <si>
    <t>311720001100</t>
  </si>
  <si>
    <t>32</t>
  </si>
  <si>
    <t>180267755</t>
  </si>
  <si>
    <t>18</t>
  </si>
  <si>
    <t>762331813</t>
  </si>
  <si>
    <t>Demontáž viazaných konštrukcií krovov so sklonom do 60°, prierez. plochy 224 - 288 cm2,  -0.02400t</t>
  </si>
  <si>
    <t>-1401088922</t>
  </si>
  <si>
    <t>19</t>
  </si>
  <si>
    <t>762332130</t>
  </si>
  <si>
    <t>Montáž viazaných konštrukcií krovov striech z reziva priemernej plochy 224-288 cm2</t>
  </si>
  <si>
    <t>-1571206070</t>
  </si>
  <si>
    <t>605120009800</t>
  </si>
  <si>
    <t>Hranoly zo smrekovca neopracované hranené akosť II dĺ. 4000-6500 mm, hr. 160 mm, š. 160, 180, 220 mm</t>
  </si>
  <si>
    <t>1321742615</t>
  </si>
  <si>
    <t>21</t>
  </si>
  <si>
    <t>762341202</t>
  </si>
  <si>
    <t>Montáž latovania zložitých striech pre sklon do 60°</t>
  </si>
  <si>
    <t>1083533976</t>
  </si>
  <si>
    <t>22</t>
  </si>
  <si>
    <t>605330001600</t>
  </si>
  <si>
    <t>Laty zo smreku akosť A prierez do 25 cm2, dĺ. 300-990 mm</t>
  </si>
  <si>
    <t>1471756413</t>
  </si>
  <si>
    <t>23</t>
  </si>
  <si>
    <t>762341252</t>
  </si>
  <si>
    <t>Montáž kontralát pre sklon od 22° do 35°</t>
  </si>
  <si>
    <t>-836623993</t>
  </si>
  <si>
    <t>24</t>
  </si>
  <si>
    <t>2111660674</t>
  </si>
  <si>
    <t>25</t>
  </si>
  <si>
    <t>762342811</t>
  </si>
  <si>
    <t>Demontáž latovania striech so sklonom do 60 st., pri osovej vzdialenosti lát do 0, 22 m,  -0.00700t</t>
  </si>
  <si>
    <t>1615182105</t>
  </si>
  <si>
    <t>26</t>
  </si>
  <si>
    <t>762395000</t>
  </si>
  <si>
    <t>Spojovacie prostriedky pre viazané konštrukcie krovov, debnenie a laťovanie, nadstrešné konštr., spádové kliny - svorky, dosky, klince, pásová oceľ, vruty</t>
  </si>
  <si>
    <t>-642368492</t>
  </si>
  <si>
    <t>27</t>
  </si>
  <si>
    <t>998762102</t>
  </si>
  <si>
    <t>Presun hmôt pre konštrukcie tesárske v objektoch výšky do 12 m</t>
  </si>
  <si>
    <t>1015756059</t>
  </si>
  <si>
    <t>764</t>
  </si>
  <si>
    <t>Konštrukcie klampiarske</t>
  </si>
  <si>
    <t>28</t>
  </si>
  <si>
    <t>764323830</t>
  </si>
  <si>
    <t>Demontáž odkvapov na strechách s krytinou rš 330 mm,  -0,00320t</t>
  </si>
  <si>
    <t>-2044815401</t>
  </si>
  <si>
    <t>29</t>
  </si>
  <si>
    <t>764353845</t>
  </si>
  <si>
    <t>Demontáž žľabov nadrímsových štvorhranných v lôžku so sklonom do 30° rš 500 mm,  -0,00430t</t>
  </si>
  <si>
    <t>-795096426</t>
  </si>
  <si>
    <t>30</t>
  </si>
  <si>
    <t>764359810</t>
  </si>
  <si>
    <t>Demontáž kotlíka kónického, so sklonom žľabu do 30st.,  -0,00110t</t>
  </si>
  <si>
    <t>-541273043</t>
  </si>
  <si>
    <t>31</t>
  </si>
  <si>
    <t>764454803</t>
  </si>
  <si>
    <t>Demontáž odpadových rúr kruhových, s priemerom 150 mm,  -0,00356t</t>
  </si>
  <si>
    <t>-1598725046</t>
  </si>
  <si>
    <t>764751113</t>
  </si>
  <si>
    <t>886546237</t>
  </si>
  <si>
    <t>33</t>
  </si>
  <si>
    <t>764751122</t>
  </si>
  <si>
    <t>1503270206</t>
  </si>
  <si>
    <t>34</t>
  </si>
  <si>
    <t>764751142</t>
  </si>
  <si>
    <t>-2096824257</t>
  </si>
  <si>
    <t>35</t>
  </si>
  <si>
    <t>764751152</t>
  </si>
  <si>
    <t>-1623387778</t>
  </si>
  <si>
    <t>36</t>
  </si>
  <si>
    <t>764761111</t>
  </si>
  <si>
    <t>-948193485</t>
  </si>
  <si>
    <t>37</t>
  </si>
  <si>
    <t>764761235</t>
  </si>
  <si>
    <t>-854326984</t>
  </si>
  <si>
    <t>38</t>
  </si>
  <si>
    <t>998764202</t>
  </si>
  <si>
    <t>Presun hmôt pre konštrukcie klampiarske v objektoch výšky nad 6 do 12 m</t>
  </si>
  <si>
    <t>%</t>
  </si>
  <si>
    <t>-1752468261</t>
  </si>
  <si>
    <t>765</t>
  </si>
  <si>
    <t>Konštrukcie - krytiny tvrdé</t>
  </si>
  <si>
    <t>39</t>
  </si>
  <si>
    <t>765311820</t>
  </si>
  <si>
    <t>Demontáž keramickej krytiny pálenej uloženej na sucho nad 30 ks/m2, do sutiny, sklon strechy  -0,08t</t>
  </si>
  <si>
    <t>510272035</t>
  </si>
  <si>
    <t>40</t>
  </si>
  <si>
    <t>765312733</t>
  </si>
  <si>
    <t>301638364</t>
  </si>
  <si>
    <t>41</t>
  </si>
  <si>
    <t>765313691</t>
  </si>
  <si>
    <t>-1089885507</t>
  </si>
  <si>
    <t>42</t>
  </si>
  <si>
    <t>765314301</t>
  </si>
  <si>
    <t>-1944176513</t>
  </si>
  <si>
    <t>43</t>
  </si>
  <si>
    <t>765314351</t>
  </si>
  <si>
    <t>227197530</t>
  </si>
  <si>
    <t>44</t>
  </si>
  <si>
    <t>765314501</t>
  </si>
  <si>
    <t>1085227317</t>
  </si>
  <si>
    <t>45</t>
  </si>
  <si>
    <t>765314523</t>
  </si>
  <si>
    <t>1586770201</t>
  </si>
  <si>
    <t>46</t>
  </si>
  <si>
    <t>765315333</t>
  </si>
  <si>
    <t>1812353271</t>
  </si>
  <si>
    <t>47</t>
  </si>
  <si>
    <t>765315341</t>
  </si>
  <si>
    <t>-289516578</t>
  </si>
  <si>
    <t>48</t>
  </si>
  <si>
    <t>765315343</t>
  </si>
  <si>
    <t>-1071665559</t>
  </si>
  <si>
    <t>49</t>
  </si>
  <si>
    <t>765315351</t>
  </si>
  <si>
    <t>1253482301</t>
  </si>
  <si>
    <t>50</t>
  </si>
  <si>
    <t>765901524</t>
  </si>
  <si>
    <t>1210204593</t>
  </si>
  <si>
    <t>51</t>
  </si>
  <si>
    <t>998765103</t>
  </si>
  <si>
    <t>Presun hmôt pre tvrdé krytiny v objektoch výšky nad 12 do 24 m</t>
  </si>
  <si>
    <t>-2096654920</t>
  </si>
  <si>
    <t>783</t>
  </si>
  <si>
    <t>Nátery</t>
  </si>
  <si>
    <t>52</t>
  </si>
  <si>
    <t>783782406</t>
  </si>
  <si>
    <t>Nátery tesárskych konštrukcií, hĺbková impregnácia 3 v 1 s biocídom, jednonásobná</t>
  </si>
  <si>
    <t>1810822679</t>
  </si>
  <si>
    <t>Práce a dodávky M</t>
  </si>
  <si>
    <t>21-M</t>
  </si>
  <si>
    <t>Elektromontáže</t>
  </si>
  <si>
    <t>53</t>
  </si>
  <si>
    <t>210220001</t>
  </si>
  <si>
    <t>Uzemňovacie vedenie na povrchu FeZn drôt zvodový Ø 8-10</t>
  </si>
  <si>
    <t>64</t>
  </si>
  <si>
    <t>-1488186103</t>
  </si>
  <si>
    <t>54</t>
  </si>
  <si>
    <t>354410054700</t>
  </si>
  <si>
    <t>Drôt bleskozvodový FeZn, d 8 mm</t>
  </si>
  <si>
    <t>kg</t>
  </si>
  <si>
    <t>128</t>
  </si>
  <si>
    <t>-1833031985</t>
  </si>
  <si>
    <t>55</t>
  </si>
  <si>
    <t>210220109</t>
  </si>
  <si>
    <t>Podpery vedenia FeZn pod škridlovú strech PV11 a PV14</t>
  </si>
  <si>
    <t>1469928055</t>
  </si>
  <si>
    <t>56</t>
  </si>
  <si>
    <t>354410032600</t>
  </si>
  <si>
    <t>Podpera vedenia FeZn pod škridľovú strechu označenie PV 11</t>
  </si>
  <si>
    <t>-458640592</t>
  </si>
  <si>
    <t>57</t>
  </si>
  <si>
    <t>210220204</t>
  </si>
  <si>
    <t>Zachytávacia tyč FeZn bez osadenia a s osadením JP10-30</t>
  </si>
  <si>
    <t>-751973602</t>
  </si>
  <si>
    <t>58</t>
  </si>
  <si>
    <t>354410023200</t>
  </si>
  <si>
    <t>Tyč zachytávacia FeZn na upevnenie do muriva označenie JP 20</t>
  </si>
  <si>
    <t>494886976</t>
  </si>
  <si>
    <t>59</t>
  </si>
  <si>
    <t>210220243</t>
  </si>
  <si>
    <t>Svorka FeZn spojovacia SS</t>
  </si>
  <si>
    <t>-590841929</t>
  </si>
  <si>
    <t>60</t>
  </si>
  <si>
    <t>354410003400</t>
  </si>
  <si>
    <t>Svorka FeZn spojovacia označenie SS 2 skrutky s príložkou</t>
  </si>
  <si>
    <t>-1929628558</t>
  </si>
  <si>
    <t>61</t>
  </si>
  <si>
    <t>210220246</t>
  </si>
  <si>
    <t>Svorka FeZn na odkvapový žľab SO</t>
  </si>
  <si>
    <t>1139435316</t>
  </si>
  <si>
    <t>62</t>
  </si>
  <si>
    <t>354410004200</t>
  </si>
  <si>
    <t>Svorka FeZn odkvapová označenie SO</t>
  </si>
  <si>
    <t>835846614</t>
  </si>
  <si>
    <t>63</t>
  </si>
  <si>
    <t>210964801</t>
  </si>
  <si>
    <t>Demontáž - uzemňovacie vedenie na povrchu FeZn drôz zvodový   -0,00063 t</t>
  </si>
  <si>
    <t>1679639675</t>
  </si>
  <si>
    <t>MV</t>
  </si>
  <si>
    <t>Murárske výpomoci</t>
  </si>
  <si>
    <t>-2090652762</t>
  </si>
  <si>
    <t>65</t>
  </si>
  <si>
    <t>PM</t>
  </si>
  <si>
    <t>Podružný materiál</t>
  </si>
  <si>
    <t>807935422</t>
  </si>
  <si>
    <t>66</t>
  </si>
  <si>
    <t>PPV</t>
  </si>
  <si>
    <t>Podiel pridružených výkonov</t>
  </si>
  <si>
    <t>-912139437</t>
  </si>
  <si>
    <t>HZS</t>
  </si>
  <si>
    <t>Hodinové zúčtovacie sadzby</t>
  </si>
  <si>
    <t>67</t>
  </si>
  <si>
    <t>HZS000314</t>
  </si>
  <si>
    <t xml:space="preserve">Stavebno montážne práce najnáročnejšie na odbornosť - prehliadky pracoviska a revízie (Tr. 4) </t>
  </si>
  <si>
    <t>hod</t>
  </si>
  <si>
    <t>512</t>
  </si>
  <si>
    <t>-826988261</t>
  </si>
  <si>
    <t>Odpadová rúra kruhová D 120 mm</t>
  </si>
  <si>
    <t>Spodný diel odpadovej rúry D 100 mm</t>
  </si>
  <si>
    <t>Výtokové koleno potrubia D 100 mm</t>
  </si>
  <si>
    <t>Odskok odtokového potrubia D 100 mm</t>
  </si>
  <si>
    <t>Žľab pododkvapový nadrímsovy  rozmer 136 mm, vrátane čela, hákov, rohov, kútov</t>
  </si>
  <si>
    <t>Žľabový kotlík k štvorhranným žľabom rozmer 136 mm</t>
  </si>
  <si>
    <t>Prirezanie a uchytenie rezaných škridiel , sklon od 22° do 35°</t>
  </si>
  <si>
    <t>Hrebeň, s použitím vetracieho pásu hliník, sklon od 22° do 35°</t>
  </si>
  <si>
    <t>Nárožie, s použitím vetracieho pásu hliník, sklon od 22° do 35°</t>
  </si>
  <si>
    <t>Úžľabie, pás so stredovou stojatou drážkou hliník</t>
  </si>
  <si>
    <t>Odkvapová hrana, pre profilovanú krytinu hliník</t>
  </si>
  <si>
    <t>Protisnehový komplet, dĺžka 3 m</t>
  </si>
  <si>
    <t>Držiak bleskozvodu, pre škridlu</t>
  </si>
  <si>
    <t>Držiak bleskozvodu, pre hrebenáč</t>
  </si>
  <si>
    <t>Olemovanie komína tesniacim pásom</t>
  </si>
  <si>
    <t>Strešná fólia od 22° do 35°, na krokvy</t>
  </si>
  <si>
    <t>Strešná škrídľová krytina zložitých striech, sklon nad 60°</t>
  </si>
  <si>
    <t>„Rekonštrukcia budovy zariadenia Lumen - Rekonštrukcia strechy“</t>
  </si>
  <si>
    <t>Tyč závitová M 20 mm, dĺ. 2 m, norma DIN 975, pevnostná trieda 4.8, zinkovaná</t>
  </si>
  <si>
    <t>LUMEN Špecializované zariadenie, zariadenie pre seniorov a domov sociál. služieb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</si>
</sst>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3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  <family val="1"/>
      <charset val="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2" fillId="0" borderId="0" applyNumberFormat="0" applyFill="0" applyBorder="0" applyAlignment="0" applyProtection="0"/>
  </cellStyleXfs>
  <cellXfs count="22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5" fillId="0" borderId="19" xfId="0" applyNumberFormat="1" applyFont="1" applyBorder="1" applyAlignment="1">
      <alignment vertical="center"/>
    </xf>
    <xf numFmtId="4" fontId="25" fillId="0" borderId="20" xfId="0" applyNumberFormat="1" applyFont="1" applyBorder="1" applyAlignment="1">
      <alignment vertical="center"/>
    </xf>
    <xf numFmtId="166" fontId="25" fillId="0" borderId="20" xfId="0" applyNumberFormat="1" applyFont="1" applyBorder="1" applyAlignment="1">
      <alignment vertical="center"/>
    </xf>
    <xf numFmtId="4" fontId="25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26" fillId="0" borderId="0" xfId="0" applyFont="1" applyAlignment="1">
      <alignment horizontal="left" vertical="center"/>
    </xf>
    <xf numFmtId="0" fontId="0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applyFont="1" applyAlignment="1" applyProtection="1">
      <alignment vertical="center" wrapText="1"/>
      <protection locked="0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 applyProtection="1">
      <alignment vertical="center"/>
      <protection locked="0"/>
    </xf>
    <xf numFmtId="0" fontId="14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right" vertical="center"/>
      <protection locked="0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0" fontId="0" fillId="5" borderId="7" xfId="0" applyFont="1" applyFill="1" applyBorder="1" applyAlignment="1" applyProtection="1">
      <alignment vertical="center"/>
      <protection locked="0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 applyProtection="1">
      <alignment vertical="center"/>
      <protection locked="0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 applyProtection="1">
      <alignment vertical="center"/>
      <protection locked="0"/>
    </xf>
    <xf numFmtId="0" fontId="0" fillId="0" borderId="10" xfId="0" applyFont="1" applyBorder="1" applyAlignment="1" applyProtection="1">
      <alignment vertical="center"/>
      <protection locked="0"/>
    </xf>
    <xf numFmtId="0" fontId="0" fillId="0" borderId="2" xfId="0" applyFont="1" applyBorder="1" applyAlignment="1" applyProtection="1">
      <alignment vertical="center"/>
      <protection locked="0"/>
    </xf>
    <xf numFmtId="0" fontId="19" fillId="5" borderId="0" xfId="0" applyFont="1" applyFill="1" applyAlignment="1">
      <alignment horizontal="left" vertical="center"/>
    </xf>
    <xf numFmtId="0" fontId="0" fillId="5" borderId="0" xfId="0" applyFont="1" applyFill="1" applyAlignment="1" applyProtection="1">
      <alignment vertical="center"/>
      <protection locked="0"/>
    </xf>
    <xf numFmtId="0" fontId="19" fillId="5" borderId="0" xfId="0" applyFont="1" applyFill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0" xfId="0" applyFont="1" applyBorder="1" applyAlignment="1" applyProtection="1">
      <alignment vertical="center"/>
      <protection locked="0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0" fontId="7" fillId="0" borderId="20" xfId="0" applyFont="1" applyBorder="1" applyAlignment="1" applyProtection="1">
      <alignment vertical="center"/>
      <protection locked="0"/>
    </xf>
    <xf numFmtId="4" fontId="7" fillId="0" borderId="20" xfId="0" applyNumberFormat="1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 applyProtection="1">
      <alignment horizontal="center" vertical="center" wrapText="1"/>
      <protection locked="0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1" fillId="0" borderId="0" xfId="0" applyNumberFormat="1" applyFont="1" applyAlignment="1"/>
    <xf numFmtId="166" fontId="28" fillId="0" borderId="12" xfId="0" applyNumberFormat="1" applyFont="1" applyBorder="1" applyAlignment="1"/>
    <xf numFmtId="166" fontId="28" fillId="0" borderId="13" xfId="0" applyNumberFormat="1" applyFont="1" applyBorder="1" applyAlignment="1"/>
    <xf numFmtId="167" fontId="29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167" fontId="19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30" fillId="0" borderId="22" xfId="0" applyFont="1" applyBorder="1" applyAlignment="1" applyProtection="1">
      <alignment horizontal="center" vertical="center"/>
      <protection locked="0"/>
    </xf>
    <xf numFmtId="49" fontId="30" fillId="0" borderId="22" xfId="0" applyNumberFormat="1" applyFont="1" applyBorder="1" applyAlignment="1" applyProtection="1">
      <alignment horizontal="left" vertical="center" wrapText="1"/>
      <protection locked="0"/>
    </xf>
    <xf numFmtId="0" fontId="30" fillId="0" borderId="22" xfId="0" applyFont="1" applyBorder="1" applyAlignment="1" applyProtection="1">
      <alignment horizontal="left" vertical="center" wrapText="1"/>
      <protection locked="0"/>
    </xf>
    <xf numFmtId="0" fontId="30" fillId="0" borderId="22" xfId="0" applyFont="1" applyBorder="1" applyAlignment="1" applyProtection="1">
      <alignment horizontal="center" vertical="center" wrapText="1"/>
      <protection locked="0"/>
    </xf>
    <xf numFmtId="167" fontId="30" fillId="0" borderId="22" xfId="0" applyNumberFormat="1" applyFont="1" applyBorder="1" applyAlignment="1" applyProtection="1">
      <alignment vertical="center"/>
      <protection locked="0"/>
    </xf>
    <xf numFmtId="167" fontId="30" fillId="3" borderId="22" xfId="0" applyNumberFormat="1" applyFont="1" applyFill="1" applyBorder="1" applyAlignment="1" applyProtection="1">
      <alignment vertical="center"/>
      <protection locked="0"/>
    </xf>
    <xf numFmtId="0" fontId="31" fillId="0" borderId="22" xfId="0" applyFont="1" applyBorder="1" applyAlignment="1" applyProtection="1">
      <alignment vertical="center"/>
      <protection locked="0"/>
    </xf>
    <xf numFmtId="0" fontId="31" fillId="0" borderId="3" xfId="0" applyFont="1" applyBorder="1" applyAlignment="1">
      <alignment vertical="center"/>
    </xf>
    <xf numFmtId="0" fontId="30" fillId="3" borderId="14" xfId="0" applyFont="1" applyFill="1" applyBorder="1" applyAlignment="1" applyProtection="1">
      <alignment horizontal="left" vertical="center"/>
      <protection locked="0"/>
    </xf>
    <xf numFmtId="0" fontId="30" fillId="0" borderId="0" xfId="0" applyFont="1" applyBorder="1" applyAlignment="1">
      <alignment horizontal="center" vertical="center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19" fillId="5" borderId="7" xfId="0" applyFont="1" applyFill="1" applyBorder="1" applyAlignment="1">
      <alignment horizontal="right" vertical="center"/>
    </xf>
    <xf numFmtId="0" fontId="19" fillId="5" borderId="8" xfId="0" applyFont="1" applyFill="1" applyBorder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4" fontId="15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</cellXfs>
  <cellStyles count="2">
    <cellStyle name="Hypertextové prepojenie" xfId="1" builtinId="8"/>
    <cellStyle name="normálne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M97"/>
  <sheetViews>
    <sheetView showGridLines="0" workbookViewId="0"/>
  </sheetViews>
  <sheetFormatPr defaultRowHeight="10.199999999999999"/>
  <cols>
    <col min="1" max="1" width="8.28515625" style="1" customWidth="1"/>
    <col min="2" max="2" width="1.7109375" style="1" customWidth="1"/>
    <col min="3" max="3" width="4.140625" style="1" customWidth="1"/>
    <col min="4" max="33" width="2.7109375" style="1" customWidth="1"/>
    <col min="34" max="34" width="3.28515625" style="1" customWidth="1"/>
    <col min="35" max="35" width="31.7109375" style="1" customWidth="1"/>
    <col min="36" max="37" width="2.42578125" style="1" customWidth="1"/>
    <col min="38" max="38" width="8.28515625" style="1" customWidth="1"/>
    <col min="39" max="39" width="3.28515625" style="1" customWidth="1"/>
    <col min="40" max="40" width="13.28515625" style="1" customWidth="1"/>
    <col min="41" max="41" width="7.42578125" style="1" customWidth="1"/>
    <col min="42" max="42" width="4.140625" style="1" customWidth="1"/>
    <col min="43" max="43" width="15.7109375" style="1" hidden="1" customWidth="1"/>
    <col min="44" max="44" width="13.7109375" style="1" customWidth="1"/>
    <col min="45" max="47" width="25.85546875" style="1" hidden="1" customWidth="1"/>
    <col min="48" max="49" width="21.7109375" style="1" hidden="1" customWidth="1"/>
    <col min="50" max="51" width="25" style="1" hidden="1" customWidth="1"/>
    <col min="52" max="52" width="21.7109375" style="1" hidden="1" customWidth="1"/>
    <col min="53" max="53" width="19.140625" style="1" hidden="1" customWidth="1"/>
    <col min="54" max="54" width="25" style="1" hidden="1" customWidth="1"/>
    <col min="55" max="55" width="21.7109375" style="1" hidden="1" customWidth="1"/>
    <col min="56" max="56" width="19.140625" style="1" hidden="1" customWidth="1"/>
    <col min="57" max="57" width="66.42578125" style="1" customWidth="1"/>
    <col min="71" max="91" width="9.28515625" style="1" hidden="1"/>
  </cols>
  <sheetData>
    <row r="1" spans="1:74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" customHeight="1">
      <c r="AR2" s="200" t="s">
        <v>5</v>
      </c>
      <c r="AS2" s="201"/>
      <c r="AT2" s="201"/>
      <c r="AU2" s="201"/>
      <c r="AV2" s="201"/>
      <c r="AW2" s="201"/>
      <c r="AX2" s="201"/>
      <c r="AY2" s="201"/>
      <c r="AZ2" s="201"/>
      <c r="BA2" s="201"/>
      <c r="BB2" s="201"/>
      <c r="BC2" s="201"/>
      <c r="BD2" s="201"/>
      <c r="BE2" s="201"/>
      <c r="BS2" s="14" t="s">
        <v>6</v>
      </c>
      <c r="BT2" s="14" t="s">
        <v>7</v>
      </c>
    </row>
    <row r="3" spans="1:74" s="1" customFormat="1" ht="6.9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>
      <c r="B5" s="17"/>
      <c r="D5" s="21" t="s">
        <v>11</v>
      </c>
      <c r="K5" s="211" t="s">
        <v>12</v>
      </c>
      <c r="L5" s="201"/>
      <c r="M5" s="201"/>
      <c r="N5" s="201"/>
      <c r="O5" s="201"/>
      <c r="P5" s="201"/>
      <c r="Q5" s="201"/>
      <c r="R5" s="201"/>
      <c r="S5" s="201"/>
      <c r="T5" s="201"/>
      <c r="U5" s="201"/>
      <c r="V5" s="201"/>
      <c r="W5" s="201"/>
      <c r="X5" s="201"/>
      <c r="Y5" s="201"/>
      <c r="Z5" s="201"/>
      <c r="AA5" s="201"/>
      <c r="AB5" s="201"/>
      <c r="AC5" s="201"/>
      <c r="AD5" s="201"/>
      <c r="AE5" s="201"/>
      <c r="AF5" s="201"/>
      <c r="AG5" s="201"/>
      <c r="AH5" s="201"/>
      <c r="AI5" s="201"/>
      <c r="AJ5" s="201"/>
      <c r="AK5" s="201"/>
      <c r="AL5" s="201"/>
      <c r="AM5" s="201"/>
      <c r="AN5" s="201"/>
      <c r="AO5" s="201"/>
      <c r="AR5" s="17"/>
      <c r="BE5" s="218" t="s">
        <v>13</v>
      </c>
      <c r="BS5" s="14" t="s">
        <v>6</v>
      </c>
    </row>
    <row r="6" spans="1:74" s="1" customFormat="1" ht="36.9" customHeight="1">
      <c r="B6" s="17"/>
      <c r="D6" s="23" t="s">
        <v>14</v>
      </c>
      <c r="K6" s="212" t="s">
        <v>15</v>
      </c>
      <c r="L6" s="201"/>
      <c r="M6" s="201"/>
      <c r="N6" s="201"/>
      <c r="O6" s="201"/>
      <c r="P6" s="201"/>
      <c r="Q6" s="201"/>
      <c r="R6" s="201"/>
      <c r="S6" s="201"/>
      <c r="T6" s="201"/>
      <c r="U6" s="201"/>
      <c r="V6" s="201"/>
      <c r="W6" s="201"/>
      <c r="X6" s="201"/>
      <c r="Y6" s="201"/>
      <c r="Z6" s="201"/>
      <c r="AA6" s="201"/>
      <c r="AB6" s="201"/>
      <c r="AC6" s="201"/>
      <c r="AD6" s="201"/>
      <c r="AE6" s="201"/>
      <c r="AF6" s="201"/>
      <c r="AG6" s="201"/>
      <c r="AH6" s="201"/>
      <c r="AI6" s="201"/>
      <c r="AJ6" s="201"/>
      <c r="AK6" s="201"/>
      <c r="AL6" s="201"/>
      <c r="AM6" s="201"/>
      <c r="AN6" s="201"/>
      <c r="AO6" s="201"/>
      <c r="AR6" s="17"/>
      <c r="BE6" s="219"/>
      <c r="BS6" s="14" t="s">
        <v>6</v>
      </c>
    </row>
    <row r="7" spans="1:74" s="1" customFormat="1" ht="12" customHeight="1">
      <c r="B7" s="17"/>
      <c r="D7" s="24" t="s">
        <v>16</v>
      </c>
      <c r="K7" s="22" t="s">
        <v>1</v>
      </c>
      <c r="AK7" s="24" t="s">
        <v>17</v>
      </c>
      <c r="AN7" s="22" t="s">
        <v>1</v>
      </c>
      <c r="AR7" s="17"/>
      <c r="BE7" s="219"/>
      <c r="BS7" s="14" t="s">
        <v>6</v>
      </c>
    </row>
    <row r="8" spans="1:74" s="1" customFormat="1" ht="12" customHeight="1">
      <c r="B8" s="17"/>
      <c r="D8" s="24" t="s">
        <v>18</v>
      </c>
      <c r="K8" s="22" t="s">
        <v>19</v>
      </c>
      <c r="AK8" s="24" t="s">
        <v>20</v>
      </c>
      <c r="AN8" s="25" t="s">
        <v>21</v>
      </c>
      <c r="AR8" s="17"/>
      <c r="BE8" s="219"/>
      <c r="BS8" s="14" t="s">
        <v>6</v>
      </c>
    </row>
    <row r="9" spans="1:74" s="1" customFormat="1" ht="14.4" customHeight="1">
      <c r="B9" s="17"/>
      <c r="AR9" s="17"/>
      <c r="BE9" s="219"/>
      <c r="BS9" s="14" t="s">
        <v>6</v>
      </c>
    </row>
    <row r="10" spans="1:74" s="1" customFormat="1" ht="12" customHeight="1">
      <c r="B10" s="17"/>
      <c r="D10" s="24" t="s">
        <v>22</v>
      </c>
      <c r="AK10" s="24" t="s">
        <v>23</v>
      </c>
      <c r="AN10" s="22" t="s">
        <v>1</v>
      </c>
      <c r="AR10" s="17"/>
      <c r="BE10" s="219"/>
      <c r="BS10" s="14" t="s">
        <v>6</v>
      </c>
    </row>
    <row r="11" spans="1:74" s="1" customFormat="1" ht="18.45" customHeight="1">
      <c r="B11" s="17"/>
      <c r="E11" s="22" t="s">
        <v>24</v>
      </c>
      <c r="AK11" s="24" t="s">
        <v>25</v>
      </c>
      <c r="AN11" s="22" t="s">
        <v>1</v>
      </c>
      <c r="AR11" s="17"/>
      <c r="BE11" s="219"/>
      <c r="BS11" s="14" t="s">
        <v>6</v>
      </c>
    </row>
    <row r="12" spans="1:74" s="1" customFormat="1" ht="6.9" customHeight="1">
      <c r="B12" s="17"/>
      <c r="AR12" s="17"/>
      <c r="BE12" s="219"/>
      <c r="BS12" s="14" t="s">
        <v>6</v>
      </c>
    </row>
    <row r="13" spans="1:74" s="1" customFormat="1" ht="12" customHeight="1">
      <c r="B13" s="17"/>
      <c r="D13" s="24" t="s">
        <v>26</v>
      </c>
      <c r="AK13" s="24" t="s">
        <v>23</v>
      </c>
      <c r="AN13" s="26" t="s">
        <v>27</v>
      </c>
      <c r="AR13" s="17"/>
      <c r="BE13" s="219"/>
      <c r="BS13" s="14" t="s">
        <v>6</v>
      </c>
    </row>
    <row r="14" spans="1:74" ht="13.2">
      <c r="B14" s="17"/>
      <c r="E14" s="213" t="s">
        <v>27</v>
      </c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214"/>
      <c r="T14" s="214"/>
      <c r="U14" s="214"/>
      <c r="V14" s="214"/>
      <c r="W14" s="214"/>
      <c r="X14" s="214"/>
      <c r="Y14" s="214"/>
      <c r="Z14" s="214"/>
      <c r="AA14" s="214"/>
      <c r="AB14" s="214"/>
      <c r="AC14" s="214"/>
      <c r="AD14" s="214"/>
      <c r="AE14" s="214"/>
      <c r="AF14" s="214"/>
      <c r="AG14" s="214"/>
      <c r="AH14" s="214"/>
      <c r="AI14" s="214"/>
      <c r="AJ14" s="214"/>
      <c r="AK14" s="24" t="s">
        <v>25</v>
      </c>
      <c r="AN14" s="26" t="s">
        <v>27</v>
      </c>
      <c r="AR14" s="17"/>
      <c r="BE14" s="219"/>
      <c r="BS14" s="14" t="s">
        <v>6</v>
      </c>
    </row>
    <row r="15" spans="1:74" s="1" customFormat="1" ht="6.9" customHeight="1">
      <c r="B15" s="17"/>
      <c r="AR15" s="17"/>
      <c r="BE15" s="219"/>
      <c r="BS15" s="14" t="s">
        <v>3</v>
      </c>
    </row>
    <row r="16" spans="1:74" s="1" customFormat="1" ht="12" customHeight="1">
      <c r="B16" s="17"/>
      <c r="D16" s="24" t="s">
        <v>28</v>
      </c>
      <c r="AK16" s="24" t="s">
        <v>23</v>
      </c>
      <c r="AN16" s="22" t="s">
        <v>1</v>
      </c>
      <c r="AR16" s="17"/>
      <c r="BE16" s="219"/>
      <c r="BS16" s="14" t="s">
        <v>3</v>
      </c>
    </row>
    <row r="17" spans="1:71" s="1" customFormat="1" ht="18.45" customHeight="1">
      <c r="B17" s="17"/>
      <c r="E17" s="22" t="s">
        <v>29</v>
      </c>
      <c r="AK17" s="24" t="s">
        <v>25</v>
      </c>
      <c r="AN17" s="22" t="s">
        <v>1</v>
      </c>
      <c r="AR17" s="17"/>
      <c r="BE17" s="219"/>
      <c r="BS17" s="14" t="s">
        <v>30</v>
      </c>
    </row>
    <row r="18" spans="1:71" s="1" customFormat="1" ht="6.9" customHeight="1">
      <c r="B18" s="17"/>
      <c r="AR18" s="17"/>
      <c r="BE18" s="219"/>
      <c r="BS18" s="14" t="s">
        <v>31</v>
      </c>
    </row>
    <row r="19" spans="1:71" s="1" customFormat="1" ht="12" customHeight="1">
      <c r="B19" s="17"/>
      <c r="D19" s="24" t="s">
        <v>32</v>
      </c>
      <c r="AK19" s="24" t="s">
        <v>23</v>
      </c>
      <c r="AN19" s="22" t="s">
        <v>1</v>
      </c>
      <c r="AR19" s="17"/>
      <c r="BE19" s="219"/>
      <c r="BS19" s="14" t="s">
        <v>31</v>
      </c>
    </row>
    <row r="20" spans="1:71" s="1" customFormat="1" ht="18.45" customHeight="1">
      <c r="B20" s="17"/>
      <c r="E20" s="22" t="s">
        <v>29</v>
      </c>
      <c r="AK20" s="24" t="s">
        <v>25</v>
      </c>
      <c r="AN20" s="22" t="s">
        <v>1</v>
      </c>
      <c r="AR20" s="17"/>
      <c r="BE20" s="219"/>
      <c r="BS20" s="14" t="s">
        <v>30</v>
      </c>
    </row>
    <row r="21" spans="1:71" s="1" customFormat="1" ht="6.9" customHeight="1">
      <c r="B21" s="17"/>
      <c r="AR21" s="17"/>
      <c r="BE21" s="219"/>
    </row>
    <row r="22" spans="1:71" s="1" customFormat="1" ht="12" customHeight="1">
      <c r="B22" s="17"/>
      <c r="D22" s="24" t="s">
        <v>33</v>
      </c>
      <c r="AR22" s="17"/>
      <c r="BE22" s="219"/>
    </row>
    <row r="23" spans="1:71" s="1" customFormat="1" ht="16.5" customHeight="1">
      <c r="B23" s="17"/>
      <c r="E23" s="215" t="s">
        <v>1</v>
      </c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5"/>
      <c r="AL23" s="215"/>
      <c r="AM23" s="215"/>
      <c r="AN23" s="215"/>
      <c r="AR23" s="17"/>
      <c r="BE23" s="219"/>
    </row>
    <row r="24" spans="1:71" s="1" customFormat="1" ht="6.9" customHeight="1">
      <c r="B24" s="17"/>
      <c r="AR24" s="17"/>
      <c r="BE24" s="219"/>
    </row>
    <row r="25" spans="1:71" s="1" customFormat="1" ht="6.9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219"/>
    </row>
    <row r="26" spans="1:71" s="2" customFormat="1" ht="25.95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221">
        <f>ROUND(AG94,2)</f>
        <v>0</v>
      </c>
      <c r="AL26" s="222"/>
      <c r="AM26" s="222"/>
      <c r="AN26" s="222"/>
      <c r="AO26" s="222"/>
      <c r="AP26" s="29"/>
      <c r="AQ26" s="29"/>
      <c r="AR26" s="30"/>
      <c r="BE26" s="219"/>
    </row>
    <row r="27" spans="1:71" s="2" customFormat="1" ht="6.9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219"/>
    </row>
    <row r="28" spans="1:71" s="2" customFormat="1" ht="13.2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216" t="s">
        <v>35</v>
      </c>
      <c r="M28" s="216"/>
      <c r="N28" s="216"/>
      <c r="O28" s="216"/>
      <c r="P28" s="216"/>
      <c r="Q28" s="29"/>
      <c r="R28" s="29"/>
      <c r="S28" s="29"/>
      <c r="T28" s="29"/>
      <c r="U28" s="29"/>
      <c r="V28" s="29"/>
      <c r="W28" s="216" t="s">
        <v>36</v>
      </c>
      <c r="X28" s="216"/>
      <c r="Y28" s="216"/>
      <c r="Z28" s="216"/>
      <c r="AA28" s="216"/>
      <c r="AB28" s="216"/>
      <c r="AC28" s="216"/>
      <c r="AD28" s="216"/>
      <c r="AE28" s="216"/>
      <c r="AF28" s="29"/>
      <c r="AG28" s="29"/>
      <c r="AH28" s="29"/>
      <c r="AI28" s="29"/>
      <c r="AJ28" s="29"/>
      <c r="AK28" s="216" t="s">
        <v>37</v>
      </c>
      <c r="AL28" s="216"/>
      <c r="AM28" s="216"/>
      <c r="AN28" s="216"/>
      <c r="AO28" s="216"/>
      <c r="AP28" s="29"/>
      <c r="AQ28" s="29"/>
      <c r="AR28" s="30"/>
      <c r="BE28" s="219"/>
    </row>
    <row r="29" spans="1:71" s="3" customFormat="1" ht="14.4" customHeight="1">
      <c r="B29" s="34"/>
      <c r="D29" s="24" t="s">
        <v>38</v>
      </c>
      <c r="F29" s="24" t="s">
        <v>39</v>
      </c>
      <c r="L29" s="184">
        <v>0.2</v>
      </c>
      <c r="M29" s="185"/>
      <c r="N29" s="185"/>
      <c r="O29" s="185"/>
      <c r="P29" s="185"/>
      <c r="W29" s="217">
        <f>ROUND(AZ94, 2)</f>
        <v>0</v>
      </c>
      <c r="X29" s="185"/>
      <c r="Y29" s="185"/>
      <c r="Z29" s="185"/>
      <c r="AA29" s="185"/>
      <c r="AB29" s="185"/>
      <c r="AC29" s="185"/>
      <c r="AD29" s="185"/>
      <c r="AE29" s="185"/>
      <c r="AK29" s="217">
        <f>ROUND(AV94, 2)</f>
        <v>0</v>
      </c>
      <c r="AL29" s="185"/>
      <c r="AM29" s="185"/>
      <c r="AN29" s="185"/>
      <c r="AO29" s="185"/>
      <c r="AR29" s="34"/>
      <c r="BE29" s="220"/>
    </row>
    <row r="30" spans="1:71" s="3" customFormat="1" ht="14.4" customHeight="1">
      <c r="B30" s="34"/>
      <c r="F30" s="24" t="s">
        <v>40</v>
      </c>
      <c r="L30" s="184">
        <v>0.2</v>
      </c>
      <c r="M30" s="185"/>
      <c r="N30" s="185"/>
      <c r="O30" s="185"/>
      <c r="P30" s="185"/>
      <c r="W30" s="217">
        <f>ROUND(BA94, 2)</f>
        <v>0</v>
      </c>
      <c r="X30" s="185"/>
      <c r="Y30" s="185"/>
      <c r="Z30" s="185"/>
      <c r="AA30" s="185"/>
      <c r="AB30" s="185"/>
      <c r="AC30" s="185"/>
      <c r="AD30" s="185"/>
      <c r="AE30" s="185"/>
      <c r="AK30" s="217">
        <f>ROUND(AW94, 2)</f>
        <v>0</v>
      </c>
      <c r="AL30" s="185"/>
      <c r="AM30" s="185"/>
      <c r="AN30" s="185"/>
      <c r="AO30" s="185"/>
      <c r="AR30" s="34"/>
      <c r="BE30" s="220"/>
    </row>
    <row r="31" spans="1:71" s="3" customFormat="1" ht="14.4" hidden="1" customHeight="1">
      <c r="B31" s="34"/>
      <c r="F31" s="24" t="s">
        <v>41</v>
      </c>
      <c r="L31" s="184">
        <v>0.2</v>
      </c>
      <c r="M31" s="185"/>
      <c r="N31" s="185"/>
      <c r="O31" s="185"/>
      <c r="P31" s="185"/>
      <c r="W31" s="217">
        <f>ROUND(BB94, 2)</f>
        <v>0</v>
      </c>
      <c r="X31" s="185"/>
      <c r="Y31" s="185"/>
      <c r="Z31" s="185"/>
      <c r="AA31" s="185"/>
      <c r="AB31" s="185"/>
      <c r="AC31" s="185"/>
      <c r="AD31" s="185"/>
      <c r="AE31" s="185"/>
      <c r="AK31" s="217">
        <v>0</v>
      </c>
      <c r="AL31" s="185"/>
      <c r="AM31" s="185"/>
      <c r="AN31" s="185"/>
      <c r="AO31" s="185"/>
      <c r="AR31" s="34"/>
      <c r="BE31" s="220"/>
    </row>
    <row r="32" spans="1:71" s="3" customFormat="1" ht="14.4" hidden="1" customHeight="1">
      <c r="B32" s="34"/>
      <c r="F32" s="24" t="s">
        <v>42</v>
      </c>
      <c r="L32" s="184">
        <v>0.2</v>
      </c>
      <c r="M32" s="185"/>
      <c r="N32" s="185"/>
      <c r="O32" s="185"/>
      <c r="P32" s="185"/>
      <c r="W32" s="217">
        <f>ROUND(BC94, 2)</f>
        <v>0</v>
      </c>
      <c r="X32" s="185"/>
      <c r="Y32" s="185"/>
      <c r="Z32" s="185"/>
      <c r="AA32" s="185"/>
      <c r="AB32" s="185"/>
      <c r="AC32" s="185"/>
      <c r="AD32" s="185"/>
      <c r="AE32" s="185"/>
      <c r="AK32" s="217">
        <v>0</v>
      </c>
      <c r="AL32" s="185"/>
      <c r="AM32" s="185"/>
      <c r="AN32" s="185"/>
      <c r="AO32" s="185"/>
      <c r="AR32" s="34"/>
      <c r="BE32" s="220"/>
    </row>
    <row r="33" spans="1:57" s="3" customFormat="1" ht="14.4" hidden="1" customHeight="1">
      <c r="B33" s="34"/>
      <c r="F33" s="24" t="s">
        <v>43</v>
      </c>
      <c r="L33" s="184">
        <v>0</v>
      </c>
      <c r="M33" s="185"/>
      <c r="N33" s="185"/>
      <c r="O33" s="185"/>
      <c r="P33" s="185"/>
      <c r="W33" s="217">
        <f>ROUND(BD94, 2)</f>
        <v>0</v>
      </c>
      <c r="X33" s="185"/>
      <c r="Y33" s="185"/>
      <c r="Z33" s="185"/>
      <c r="AA33" s="185"/>
      <c r="AB33" s="185"/>
      <c r="AC33" s="185"/>
      <c r="AD33" s="185"/>
      <c r="AE33" s="185"/>
      <c r="AK33" s="217">
        <v>0</v>
      </c>
      <c r="AL33" s="185"/>
      <c r="AM33" s="185"/>
      <c r="AN33" s="185"/>
      <c r="AO33" s="185"/>
      <c r="AR33" s="34"/>
      <c r="BE33" s="220"/>
    </row>
    <row r="34" spans="1:57" s="2" customFormat="1" ht="6.9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219"/>
    </row>
    <row r="35" spans="1:57" s="2" customFormat="1" ht="25.95" customHeight="1">
      <c r="A35" s="29"/>
      <c r="B35" s="30"/>
      <c r="C35" s="35"/>
      <c r="D35" s="36" t="s">
        <v>44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45</v>
      </c>
      <c r="U35" s="37"/>
      <c r="V35" s="37"/>
      <c r="W35" s="37"/>
      <c r="X35" s="189" t="s">
        <v>46</v>
      </c>
      <c r="Y35" s="190"/>
      <c r="Z35" s="190"/>
      <c r="AA35" s="190"/>
      <c r="AB35" s="190"/>
      <c r="AC35" s="37"/>
      <c r="AD35" s="37"/>
      <c r="AE35" s="37"/>
      <c r="AF35" s="37"/>
      <c r="AG35" s="37"/>
      <c r="AH35" s="37"/>
      <c r="AI35" s="37"/>
      <c r="AJ35" s="37"/>
      <c r="AK35" s="198">
        <f>SUM(AK26:AK33)</f>
        <v>0</v>
      </c>
      <c r="AL35" s="190"/>
      <c r="AM35" s="190"/>
      <c r="AN35" s="190"/>
      <c r="AO35" s="199"/>
      <c r="AP35" s="35"/>
      <c r="AQ35" s="35"/>
      <c r="AR35" s="30"/>
      <c r="BE35" s="29"/>
    </row>
    <row r="36" spans="1:57" s="2" customFormat="1" ht="6.9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" customHeight="1">
      <c r="B38" s="17"/>
      <c r="AR38" s="17"/>
    </row>
    <row r="39" spans="1:57" s="1" customFormat="1" ht="14.4" customHeight="1">
      <c r="B39" s="17"/>
      <c r="AR39" s="17"/>
    </row>
    <row r="40" spans="1:57" s="1" customFormat="1" ht="14.4" customHeight="1">
      <c r="B40" s="17"/>
      <c r="AR40" s="17"/>
    </row>
    <row r="41" spans="1:57" s="1" customFormat="1" ht="14.4" customHeight="1">
      <c r="B41" s="17"/>
      <c r="AR41" s="17"/>
    </row>
    <row r="42" spans="1:57" s="1" customFormat="1" ht="14.4" customHeight="1">
      <c r="B42" s="17"/>
      <c r="AR42" s="17"/>
    </row>
    <row r="43" spans="1:57" s="1" customFormat="1" ht="14.4" customHeight="1">
      <c r="B43" s="17"/>
      <c r="AR43" s="17"/>
    </row>
    <row r="44" spans="1:57" s="1" customFormat="1" ht="14.4" customHeight="1">
      <c r="B44" s="17"/>
      <c r="AR44" s="17"/>
    </row>
    <row r="45" spans="1:57" s="1" customFormat="1" ht="14.4" customHeight="1">
      <c r="B45" s="17"/>
      <c r="AR45" s="17"/>
    </row>
    <row r="46" spans="1:57" s="1" customFormat="1" ht="14.4" customHeight="1">
      <c r="B46" s="17"/>
      <c r="AR46" s="17"/>
    </row>
    <row r="47" spans="1:57" s="1" customFormat="1" ht="14.4" customHeight="1">
      <c r="B47" s="17"/>
      <c r="AR47" s="17"/>
    </row>
    <row r="48" spans="1:57" s="1" customFormat="1" ht="14.4" customHeight="1">
      <c r="B48" s="17"/>
      <c r="AR48" s="17"/>
    </row>
    <row r="49" spans="1:57" s="2" customFormat="1" ht="14.4" customHeight="1">
      <c r="B49" s="39"/>
      <c r="D49" s="40" t="s">
        <v>47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48</v>
      </c>
      <c r="AI49" s="41"/>
      <c r="AJ49" s="41"/>
      <c r="AK49" s="41"/>
      <c r="AL49" s="41"/>
      <c r="AM49" s="41"/>
      <c r="AN49" s="41"/>
      <c r="AO49" s="41"/>
      <c r="AR49" s="39"/>
    </row>
    <row r="50" spans="1:57">
      <c r="B50" s="17"/>
      <c r="AR50" s="17"/>
    </row>
    <row r="51" spans="1:57">
      <c r="B51" s="17"/>
      <c r="AR51" s="17"/>
    </row>
    <row r="52" spans="1:57">
      <c r="B52" s="17"/>
      <c r="AR52" s="17"/>
    </row>
    <row r="53" spans="1:57">
      <c r="B53" s="17"/>
      <c r="AR53" s="17"/>
    </row>
    <row r="54" spans="1:57">
      <c r="B54" s="17"/>
      <c r="AR54" s="17"/>
    </row>
    <row r="55" spans="1:57">
      <c r="B55" s="17"/>
      <c r="AR55" s="17"/>
    </row>
    <row r="56" spans="1:57">
      <c r="B56" s="17"/>
      <c r="AR56" s="17"/>
    </row>
    <row r="57" spans="1:57">
      <c r="B57" s="17"/>
      <c r="AR57" s="17"/>
    </row>
    <row r="58" spans="1:57">
      <c r="B58" s="17"/>
      <c r="AR58" s="17"/>
    </row>
    <row r="59" spans="1:57">
      <c r="B59" s="17"/>
      <c r="AR59" s="17"/>
    </row>
    <row r="60" spans="1:57" s="2" customFormat="1" ht="13.2">
      <c r="A60" s="29"/>
      <c r="B60" s="30"/>
      <c r="C60" s="29"/>
      <c r="D60" s="42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2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2" t="s">
        <v>49</v>
      </c>
      <c r="AI60" s="32"/>
      <c r="AJ60" s="32"/>
      <c r="AK60" s="32"/>
      <c r="AL60" s="32"/>
      <c r="AM60" s="42" t="s">
        <v>50</v>
      </c>
      <c r="AN60" s="32"/>
      <c r="AO60" s="32"/>
      <c r="AP60" s="29"/>
      <c r="AQ60" s="29"/>
      <c r="AR60" s="30"/>
      <c r="BE60" s="29"/>
    </row>
    <row r="61" spans="1:57">
      <c r="B61" s="17"/>
      <c r="AR61" s="17"/>
    </row>
    <row r="62" spans="1:57">
      <c r="B62" s="17"/>
      <c r="AR62" s="17"/>
    </row>
    <row r="63" spans="1:57">
      <c r="B63" s="17"/>
      <c r="AR63" s="17"/>
    </row>
    <row r="64" spans="1:57" s="2" customFormat="1" ht="13.2">
      <c r="A64" s="29"/>
      <c r="B64" s="30"/>
      <c r="C64" s="29"/>
      <c r="D64" s="40" t="s">
        <v>51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52</v>
      </c>
      <c r="AI64" s="43"/>
      <c r="AJ64" s="43"/>
      <c r="AK64" s="43"/>
      <c r="AL64" s="43"/>
      <c r="AM64" s="43"/>
      <c r="AN64" s="43"/>
      <c r="AO64" s="43"/>
      <c r="AP64" s="29"/>
      <c r="AQ64" s="29"/>
      <c r="AR64" s="30"/>
      <c r="BE64" s="29"/>
    </row>
    <row r="65" spans="1:57">
      <c r="B65" s="17"/>
      <c r="AR65" s="17"/>
    </row>
    <row r="66" spans="1:57">
      <c r="B66" s="17"/>
      <c r="AR66" s="17"/>
    </row>
    <row r="67" spans="1:57">
      <c r="B67" s="17"/>
      <c r="AR67" s="17"/>
    </row>
    <row r="68" spans="1:57">
      <c r="B68" s="17"/>
      <c r="AR68" s="17"/>
    </row>
    <row r="69" spans="1:57">
      <c r="B69" s="17"/>
      <c r="AR69" s="17"/>
    </row>
    <row r="70" spans="1:57">
      <c r="B70" s="17"/>
      <c r="AR70" s="17"/>
    </row>
    <row r="71" spans="1:57">
      <c r="B71" s="17"/>
      <c r="AR71" s="17"/>
    </row>
    <row r="72" spans="1:57">
      <c r="B72" s="17"/>
      <c r="AR72" s="17"/>
    </row>
    <row r="73" spans="1:57">
      <c r="B73" s="17"/>
      <c r="AR73" s="17"/>
    </row>
    <row r="74" spans="1:57">
      <c r="B74" s="17"/>
      <c r="AR74" s="17"/>
    </row>
    <row r="75" spans="1:57" s="2" customFormat="1" ht="13.2">
      <c r="A75" s="29"/>
      <c r="B75" s="30"/>
      <c r="C75" s="29"/>
      <c r="D75" s="42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2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2" t="s">
        <v>49</v>
      </c>
      <c r="AI75" s="32"/>
      <c r="AJ75" s="32"/>
      <c r="AK75" s="32"/>
      <c r="AL75" s="32"/>
      <c r="AM75" s="42" t="s">
        <v>50</v>
      </c>
      <c r="AN75" s="32"/>
      <c r="AO75" s="32"/>
      <c r="AP75" s="29"/>
      <c r="AQ75" s="29"/>
      <c r="AR75" s="30"/>
      <c r="BE75" s="29"/>
    </row>
    <row r="76" spans="1:57" s="2" customFormat="1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30"/>
      <c r="BE77" s="29"/>
    </row>
    <row r="81" spans="1:90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30"/>
      <c r="BE81" s="29"/>
    </row>
    <row r="82" spans="1:90" s="2" customFormat="1" ht="24.9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0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0" s="4" customFormat="1" ht="12" customHeight="1">
      <c r="B84" s="48"/>
      <c r="C84" s="24" t="s">
        <v>11</v>
      </c>
      <c r="L84" s="4" t="str">
        <f>K5</f>
        <v>13545</v>
      </c>
      <c r="AR84" s="48"/>
    </row>
    <row r="85" spans="1:90" s="5" customFormat="1" ht="36.9" customHeight="1">
      <c r="B85" s="49"/>
      <c r="C85" s="50" t="s">
        <v>14</v>
      </c>
      <c r="L85" s="204" t="str">
        <f>K6</f>
        <v>Psychiatrické oddelenie Trebišov - Výmena krovu a strechy</v>
      </c>
      <c r="M85" s="205"/>
      <c r="N85" s="205"/>
      <c r="O85" s="205"/>
      <c r="P85" s="205"/>
      <c r="Q85" s="205"/>
      <c r="R85" s="205"/>
      <c r="S85" s="205"/>
      <c r="T85" s="205"/>
      <c r="U85" s="205"/>
      <c r="V85" s="205"/>
      <c r="W85" s="205"/>
      <c r="X85" s="205"/>
      <c r="Y85" s="205"/>
      <c r="Z85" s="205"/>
      <c r="AA85" s="205"/>
      <c r="AB85" s="205"/>
      <c r="AC85" s="205"/>
      <c r="AD85" s="205"/>
      <c r="AE85" s="205"/>
      <c r="AF85" s="205"/>
      <c r="AG85" s="205"/>
      <c r="AH85" s="205"/>
      <c r="AI85" s="205"/>
      <c r="AJ85" s="205"/>
      <c r="AK85" s="205"/>
      <c r="AL85" s="205"/>
      <c r="AM85" s="205"/>
      <c r="AN85" s="205"/>
      <c r="AO85" s="205"/>
      <c r="AR85" s="49"/>
    </row>
    <row r="86" spans="1:90" s="2" customFormat="1" ht="6.9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0" s="2" customFormat="1" ht="12" customHeight="1">
      <c r="A87" s="29"/>
      <c r="B87" s="30"/>
      <c r="C87" s="24" t="s">
        <v>18</v>
      </c>
      <c r="D87" s="29"/>
      <c r="E87" s="29"/>
      <c r="F87" s="29"/>
      <c r="G87" s="29"/>
      <c r="H87" s="29"/>
      <c r="I87" s="29"/>
      <c r="J87" s="29"/>
      <c r="K87" s="29"/>
      <c r="L87" s="51" t="str">
        <f>IF(K8="","",K8)</f>
        <v xml:space="preserve">Trebišov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20</v>
      </c>
      <c r="AJ87" s="29"/>
      <c r="AK87" s="29"/>
      <c r="AL87" s="29"/>
      <c r="AM87" s="206" t="str">
        <f>IF(AN8= "","",AN8)</f>
        <v>31. 7. 2019</v>
      </c>
      <c r="AN87" s="206"/>
      <c r="AO87" s="29"/>
      <c r="AP87" s="29"/>
      <c r="AQ87" s="29"/>
      <c r="AR87" s="30"/>
      <c r="BE87" s="29"/>
    </row>
    <row r="88" spans="1:90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0" s="2" customFormat="1" ht="15.15" customHeight="1">
      <c r="A89" s="29"/>
      <c r="B89" s="30"/>
      <c r="C89" s="24" t="s">
        <v>22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 xml:space="preserve">LUMEN- zariadenie pre seniorov, Trebišov 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28</v>
      </c>
      <c r="AJ89" s="29"/>
      <c r="AK89" s="29"/>
      <c r="AL89" s="29"/>
      <c r="AM89" s="202" t="str">
        <f>IF(E17="","",E17)</f>
        <v xml:space="preserve"> </v>
      </c>
      <c r="AN89" s="203"/>
      <c r="AO89" s="203"/>
      <c r="AP89" s="203"/>
      <c r="AQ89" s="29"/>
      <c r="AR89" s="30"/>
      <c r="AS89" s="207" t="s">
        <v>54</v>
      </c>
      <c r="AT89" s="208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9"/>
    </row>
    <row r="90" spans="1:90" s="2" customFormat="1" ht="15.15" customHeight="1">
      <c r="A90" s="29"/>
      <c r="B90" s="30"/>
      <c r="C90" s="24" t="s">
        <v>26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202" t="str">
        <f>IF(E20="","",E20)</f>
        <v xml:space="preserve"> </v>
      </c>
      <c r="AN90" s="203"/>
      <c r="AO90" s="203"/>
      <c r="AP90" s="203"/>
      <c r="AQ90" s="29"/>
      <c r="AR90" s="30"/>
      <c r="AS90" s="209"/>
      <c r="AT90" s="210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9"/>
    </row>
    <row r="91" spans="1:90" s="2" customFormat="1" ht="10.95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209"/>
      <c r="AT91" s="210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9"/>
    </row>
    <row r="92" spans="1:90" s="2" customFormat="1" ht="29.25" customHeight="1">
      <c r="A92" s="29"/>
      <c r="B92" s="30"/>
      <c r="C92" s="186" t="s">
        <v>55</v>
      </c>
      <c r="D92" s="187"/>
      <c r="E92" s="187"/>
      <c r="F92" s="187"/>
      <c r="G92" s="187"/>
      <c r="H92" s="57"/>
      <c r="I92" s="188" t="s">
        <v>56</v>
      </c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187"/>
      <c r="Y92" s="187"/>
      <c r="Z92" s="187"/>
      <c r="AA92" s="187"/>
      <c r="AB92" s="187"/>
      <c r="AC92" s="187"/>
      <c r="AD92" s="187"/>
      <c r="AE92" s="187"/>
      <c r="AF92" s="187"/>
      <c r="AG92" s="191" t="s">
        <v>57</v>
      </c>
      <c r="AH92" s="187"/>
      <c r="AI92" s="187"/>
      <c r="AJ92" s="187"/>
      <c r="AK92" s="187"/>
      <c r="AL92" s="187"/>
      <c r="AM92" s="187"/>
      <c r="AN92" s="188" t="s">
        <v>58</v>
      </c>
      <c r="AO92" s="187"/>
      <c r="AP92" s="192"/>
      <c r="AQ92" s="58" t="s">
        <v>59</v>
      </c>
      <c r="AR92" s="30"/>
      <c r="AS92" s="59" t="s">
        <v>60</v>
      </c>
      <c r="AT92" s="60" t="s">
        <v>61</v>
      </c>
      <c r="AU92" s="60" t="s">
        <v>62</v>
      </c>
      <c r="AV92" s="60" t="s">
        <v>63</v>
      </c>
      <c r="AW92" s="60" t="s">
        <v>64</v>
      </c>
      <c r="AX92" s="60" t="s">
        <v>65</v>
      </c>
      <c r="AY92" s="60" t="s">
        <v>66</v>
      </c>
      <c r="AZ92" s="60" t="s">
        <v>67</v>
      </c>
      <c r="BA92" s="60" t="s">
        <v>68</v>
      </c>
      <c r="BB92" s="60" t="s">
        <v>69</v>
      </c>
      <c r="BC92" s="60" t="s">
        <v>70</v>
      </c>
      <c r="BD92" s="61" t="s">
        <v>71</v>
      </c>
      <c r="BE92" s="29"/>
    </row>
    <row r="93" spans="1:90" s="2" customFormat="1" ht="10.9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9"/>
    </row>
    <row r="94" spans="1:90" s="6" customFormat="1" ht="32.4" customHeight="1">
      <c r="B94" s="65"/>
      <c r="C94" s="66" t="s">
        <v>72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196">
        <f>ROUND(AG95,2)</f>
        <v>0</v>
      </c>
      <c r="AH94" s="196"/>
      <c r="AI94" s="196"/>
      <c r="AJ94" s="196"/>
      <c r="AK94" s="196"/>
      <c r="AL94" s="196"/>
      <c r="AM94" s="196"/>
      <c r="AN94" s="197">
        <f>SUM(AG94,AT94)</f>
        <v>0</v>
      </c>
      <c r="AO94" s="197"/>
      <c r="AP94" s="197"/>
      <c r="AQ94" s="69" t="s">
        <v>1</v>
      </c>
      <c r="AR94" s="65"/>
      <c r="AS94" s="70">
        <f>ROUND(AS95,2)</f>
        <v>0</v>
      </c>
      <c r="AT94" s="71">
        <f>ROUND(SUM(AV94:AW94),2)</f>
        <v>0</v>
      </c>
      <c r="AU94" s="72">
        <f>ROUND(AU95,5)</f>
        <v>0</v>
      </c>
      <c r="AV94" s="71">
        <f>ROUND(AZ94*L29,2)</f>
        <v>0</v>
      </c>
      <c r="AW94" s="71">
        <f>ROUND(BA94*L30,2)</f>
        <v>0</v>
      </c>
      <c r="AX94" s="71">
        <f>ROUND(BB94*L29,2)</f>
        <v>0</v>
      </c>
      <c r="AY94" s="71">
        <f>ROUND(BC94*L30,2)</f>
        <v>0</v>
      </c>
      <c r="AZ94" s="71">
        <f>ROUND(AZ95,2)</f>
        <v>0</v>
      </c>
      <c r="BA94" s="71">
        <f>ROUND(BA95,2)</f>
        <v>0</v>
      </c>
      <c r="BB94" s="71">
        <f>ROUND(BB95,2)</f>
        <v>0</v>
      </c>
      <c r="BC94" s="71">
        <f>ROUND(BC95,2)</f>
        <v>0</v>
      </c>
      <c r="BD94" s="73">
        <f>ROUND(BD95,2)</f>
        <v>0</v>
      </c>
      <c r="BS94" s="74" t="s">
        <v>73</v>
      </c>
      <c r="BT94" s="74" t="s">
        <v>74</v>
      </c>
      <c r="BV94" s="74" t="s">
        <v>75</v>
      </c>
      <c r="BW94" s="74" t="s">
        <v>4</v>
      </c>
      <c r="BX94" s="74" t="s">
        <v>76</v>
      </c>
      <c r="CL94" s="74" t="s">
        <v>1</v>
      </c>
    </row>
    <row r="95" spans="1:90" s="7" customFormat="1" ht="27" customHeight="1">
      <c r="A95" s="75" t="s">
        <v>77</v>
      </c>
      <c r="B95" s="76"/>
      <c r="C95" s="77"/>
      <c r="D95" s="195" t="s">
        <v>12</v>
      </c>
      <c r="E95" s="195"/>
      <c r="F95" s="195"/>
      <c r="G95" s="195"/>
      <c r="H95" s="195"/>
      <c r="I95" s="78"/>
      <c r="J95" s="195" t="s">
        <v>15</v>
      </c>
      <c r="K95" s="195"/>
      <c r="L95" s="195"/>
      <c r="M95" s="195"/>
      <c r="N95" s="195"/>
      <c r="O95" s="195"/>
      <c r="P95" s="195"/>
      <c r="Q95" s="195"/>
      <c r="R95" s="195"/>
      <c r="S95" s="195"/>
      <c r="T95" s="195"/>
      <c r="U95" s="195"/>
      <c r="V95" s="195"/>
      <c r="W95" s="195"/>
      <c r="X95" s="195"/>
      <c r="Y95" s="195"/>
      <c r="Z95" s="195"/>
      <c r="AA95" s="195"/>
      <c r="AB95" s="195"/>
      <c r="AC95" s="195"/>
      <c r="AD95" s="195"/>
      <c r="AE95" s="195"/>
      <c r="AF95" s="195"/>
      <c r="AG95" s="193">
        <f>'13545 - Špecializované zariaden'!J28</f>
        <v>0</v>
      </c>
      <c r="AH95" s="194"/>
      <c r="AI95" s="194"/>
      <c r="AJ95" s="194"/>
      <c r="AK95" s="194"/>
      <c r="AL95" s="194"/>
      <c r="AM95" s="194"/>
      <c r="AN95" s="193">
        <f>SUM(AG95,AT95)</f>
        <v>0</v>
      </c>
      <c r="AO95" s="194"/>
      <c r="AP95" s="194"/>
      <c r="AQ95" s="79" t="s">
        <v>78</v>
      </c>
      <c r="AR95" s="76"/>
      <c r="AS95" s="80">
        <v>0</v>
      </c>
      <c r="AT95" s="81">
        <f>ROUND(SUM(AV95:AW95),2)</f>
        <v>0</v>
      </c>
      <c r="AU95" s="82">
        <f>'13545 - Špecializované zariaden'!P123</f>
        <v>0</v>
      </c>
      <c r="AV95" s="81">
        <f>'13545 - Špecializované zariaden'!J31</f>
        <v>0</v>
      </c>
      <c r="AW95" s="81">
        <f>'13545 - Špecializované zariaden'!J32</f>
        <v>0</v>
      </c>
      <c r="AX95" s="81">
        <f>'13545 - Špecializované zariaden'!J33</f>
        <v>0</v>
      </c>
      <c r="AY95" s="81">
        <f>'13545 - Špecializované zariaden'!J34</f>
        <v>0</v>
      </c>
      <c r="AZ95" s="81">
        <f>'13545 - Špecializované zariaden'!F31</f>
        <v>0</v>
      </c>
      <c r="BA95" s="81">
        <f>'13545 - Špecializované zariaden'!F32</f>
        <v>0</v>
      </c>
      <c r="BB95" s="81">
        <f>'13545 - Špecializované zariaden'!F33</f>
        <v>0</v>
      </c>
      <c r="BC95" s="81">
        <f>'13545 - Špecializované zariaden'!F34</f>
        <v>0</v>
      </c>
      <c r="BD95" s="83">
        <f>'13545 - Špecializované zariaden'!F35</f>
        <v>0</v>
      </c>
      <c r="BT95" s="84" t="s">
        <v>79</v>
      </c>
      <c r="BU95" s="84" t="s">
        <v>80</v>
      </c>
      <c r="BV95" s="84" t="s">
        <v>75</v>
      </c>
      <c r="BW95" s="84" t="s">
        <v>4</v>
      </c>
      <c r="BX95" s="84" t="s">
        <v>76</v>
      </c>
      <c r="CL95" s="84" t="s">
        <v>1</v>
      </c>
    </row>
    <row r="96" spans="1:90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" customHeight="1">
      <c r="A97" s="29"/>
      <c r="B97" s="44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BE5:BE34"/>
    <mergeCell ref="AK26:AO26"/>
    <mergeCell ref="W29:AE29"/>
    <mergeCell ref="AK29:AO29"/>
    <mergeCell ref="W30:AE30"/>
    <mergeCell ref="AK30:AO30"/>
    <mergeCell ref="AK31:AO31"/>
    <mergeCell ref="W32:AE32"/>
    <mergeCell ref="AK32:AO32"/>
    <mergeCell ref="W33:AE33"/>
    <mergeCell ref="AK33:AO33"/>
    <mergeCell ref="AK35:AO35"/>
    <mergeCell ref="AR2:BE2"/>
    <mergeCell ref="AM90:AP90"/>
    <mergeCell ref="L85:AO85"/>
    <mergeCell ref="AM87:AN87"/>
    <mergeCell ref="AM89:AP89"/>
    <mergeCell ref="AS89:AT91"/>
    <mergeCell ref="K5:AO5"/>
    <mergeCell ref="K6:AO6"/>
    <mergeCell ref="E14:AJ14"/>
    <mergeCell ref="E23:AN23"/>
    <mergeCell ref="L28:P28"/>
    <mergeCell ref="W28:AE28"/>
    <mergeCell ref="AK28:AO28"/>
    <mergeCell ref="L29:P29"/>
    <mergeCell ref="W31:AE31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30:P30"/>
    <mergeCell ref="L31:P31"/>
    <mergeCell ref="L32:P32"/>
    <mergeCell ref="L33:P33"/>
    <mergeCell ref="C92:G92"/>
    <mergeCell ref="I92:AF92"/>
    <mergeCell ref="X35:AB35"/>
  </mergeCells>
  <hyperlinks>
    <hyperlink ref="A95" location="'13545 - Psychiatrické odd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BM202"/>
  <sheetViews>
    <sheetView showGridLines="0" tabSelected="1" topLeftCell="A191" workbookViewId="0">
      <selection activeCell="J19" sqref="J19"/>
    </sheetView>
  </sheetViews>
  <sheetFormatPr defaultRowHeight="10.199999999999999"/>
  <cols>
    <col min="1" max="1" width="8.28515625" style="1" customWidth="1"/>
    <col min="2" max="2" width="1.7109375" style="1" customWidth="1"/>
    <col min="3" max="3" width="4.140625" style="1" customWidth="1"/>
    <col min="4" max="4" width="4.28515625" style="1" customWidth="1"/>
    <col min="5" max="5" width="17.140625" style="1" customWidth="1"/>
    <col min="6" max="6" width="50.85546875" style="1" customWidth="1"/>
    <col min="7" max="7" width="7" style="1" customWidth="1"/>
    <col min="8" max="8" width="11.42578125" style="1" customWidth="1"/>
    <col min="9" max="9" width="20.140625" style="85" customWidth="1"/>
    <col min="10" max="10" width="20.140625" style="1" customWidth="1"/>
    <col min="11" max="11" width="20.140625" style="1" hidden="1" customWidth="1"/>
    <col min="12" max="12" width="9.28515625" style="1" customWidth="1"/>
    <col min="13" max="13" width="10.85546875" style="1" hidden="1" customWidth="1"/>
    <col min="14" max="14" width="9.28515625" style="1" hidden="1"/>
    <col min="15" max="20" width="14.140625" style="1" hidden="1" customWidth="1"/>
    <col min="21" max="21" width="16.28515625" style="1" hidden="1" customWidth="1"/>
    <col min="22" max="22" width="12.28515625" style="1" customWidth="1"/>
    <col min="23" max="23" width="16.28515625" style="1" customWidth="1"/>
    <col min="24" max="24" width="12.28515625" style="1" customWidth="1"/>
    <col min="25" max="25" width="15" style="1" customWidth="1"/>
    <col min="26" max="26" width="11" style="1" customWidth="1"/>
    <col min="27" max="27" width="15" style="1" customWidth="1"/>
    <col min="28" max="28" width="16.28515625" style="1" customWidth="1"/>
    <col min="29" max="29" width="11" style="1" customWidth="1"/>
    <col min="30" max="30" width="15" style="1" customWidth="1"/>
    <col min="31" max="31" width="16.28515625" style="1" customWidth="1"/>
    <col min="44" max="65" width="9.28515625" style="1" hidden="1"/>
  </cols>
  <sheetData>
    <row r="2" spans="1:46" s="1" customFormat="1" ht="36.9" customHeight="1">
      <c r="I2" s="85"/>
      <c r="L2" s="200" t="s">
        <v>5</v>
      </c>
      <c r="M2" s="201"/>
      <c r="N2" s="201"/>
      <c r="O2" s="201"/>
      <c r="P2" s="201"/>
      <c r="Q2" s="201"/>
      <c r="R2" s="201"/>
      <c r="S2" s="201"/>
      <c r="T2" s="201"/>
      <c r="U2" s="201"/>
      <c r="V2" s="201"/>
      <c r="AT2" s="14" t="s">
        <v>4</v>
      </c>
    </row>
    <row r="3" spans="1:46" s="1" customFormat="1" ht="6.9" customHeight="1">
      <c r="B3" s="15"/>
      <c r="C3" s="16"/>
      <c r="D3" s="16"/>
      <c r="E3" s="16"/>
      <c r="F3" s="16"/>
      <c r="G3" s="16"/>
      <c r="H3" s="16"/>
      <c r="I3" s="86"/>
      <c r="J3" s="16"/>
      <c r="K3" s="16"/>
      <c r="L3" s="17"/>
      <c r="AT3" s="14" t="s">
        <v>74</v>
      </c>
    </row>
    <row r="4" spans="1:46" s="1" customFormat="1" ht="24.9" customHeight="1">
      <c r="B4" s="17"/>
      <c r="D4" s="18" t="s">
        <v>81</v>
      </c>
      <c r="I4" s="85"/>
      <c r="L4" s="17"/>
      <c r="M4" s="87" t="s">
        <v>9</v>
      </c>
      <c r="AT4" s="14" t="s">
        <v>3</v>
      </c>
    </row>
    <row r="5" spans="1:46" s="1" customFormat="1" ht="6.9" customHeight="1">
      <c r="B5" s="17"/>
      <c r="I5" s="85"/>
      <c r="L5" s="17"/>
    </row>
    <row r="6" spans="1:46" s="2" customFormat="1" ht="12" customHeight="1">
      <c r="A6" s="29"/>
      <c r="B6" s="30"/>
      <c r="C6" s="29"/>
      <c r="D6" s="24" t="s">
        <v>14</v>
      </c>
      <c r="E6" s="29"/>
      <c r="F6" s="29"/>
      <c r="G6" s="29"/>
      <c r="H6" s="29"/>
      <c r="I6" s="88"/>
      <c r="J6" s="29"/>
      <c r="K6" s="29"/>
      <c r="L6" s="3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spans="1:46" s="2" customFormat="1" ht="16.5" customHeight="1">
      <c r="A7" s="29"/>
      <c r="B7" s="30"/>
      <c r="C7" s="29"/>
      <c r="D7" s="29"/>
      <c r="E7" s="204" t="s">
        <v>406</v>
      </c>
      <c r="F7" s="223"/>
      <c r="G7" s="223"/>
      <c r="H7" s="223"/>
      <c r="I7" s="88"/>
      <c r="J7" s="29"/>
      <c r="K7" s="29"/>
      <c r="L7" s="3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spans="1:46" s="2" customFormat="1">
      <c r="A8" s="29"/>
      <c r="B8" s="30"/>
      <c r="C8" s="29"/>
      <c r="D8" s="29"/>
      <c r="E8" s="29"/>
      <c r="F8" s="29"/>
      <c r="G8" s="29"/>
      <c r="H8" s="29"/>
      <c r="I8" s="88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2" customHeight="1">
      <c r="A9" s="29"/>
      <c r="B9" s="30"/>
      <c r="C9" s="29"/>
      <c r="D9" s="24" t="s">
        <v>16</v>
      </c>
      <c r="E9" s="29"/>
      <c r="F9" s="22" t="s">
        <v>1</v>
      </c>
      <c r="G9" s="29"/>
      <c r="H9" s="29"/>
      <c r="I9" s="89" t="s">
        <v>17</v>
      </c>
      <c r="J9" s="22" t="s">
        <v>1</v>
      </c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2" customHeight="1">
      <c r="A10" s="29"/>
      <c r="B10" s="30"/>
      <c r="C10" s="29"/>
      <c r="D10" s="24" t="s">
        <v>18</v>
      </c>
      <c r="E10" s="29"/>
      <c r="F10" s="22" t="s">
        <v>19</v>
      </c>
      <c r="G10" s="29"/>
      <c r="H10" s="29"/>
      <c r="I10" s="89" t="s">
        <v>20</v>
      </c>
      <c r="J10" s="52">
        <v>43712</v>
      </c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0.95" customHeight="1">
      <c r="A11" s="29"/>
      <c r="B11" s="30"/>
      <c r="C11" s="29"/>
      <c r="D11" s="29"/>
      <c r="E11" s="29"/>
      <c r="F11" s="29"/>
      <c r="G11" s="29"/>
      <c r="H11" s="29"/>
      <c r="I11" s="88"/>
      <c r="J11" s="29"/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22</v>
      </c>
      <c r="E12" s="29"/>
      <c r="F12" s="29"/>
      <c r="G12" s="29"/>
      <c r="H12" s="29"/>
      <c r="I12" s="89" t="s">
        <v>23</v>
      </c>
      <c r="J12" s="22" t="s">
        <v>1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8" customHeight="1">
      <c r="A13" s="29"/>
      <c r="B13" s="30"/>
      <c r="C13" s="29"/>
      <c r="D13" s="29"/>
      <c r="E13" s="183" t="s">
        <v>408</v>
      </c>
      <c r="F13" s="29"/>
      <c r="G13" s="29"/>
      <c r="H13" s="29"/>
      <c r="I13" s="89" t="s">
        <v>25</v>
      </c>
      <c r="J13" s="22" t="s">
        <v>1</v>
      </c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6.9" customHeight="1">
      <c r="A14" s="29"/>
      <c r="B14" s="30"/>
      <c r="C14" s="29"/>
      <c r="D14" s="29"/>
      <c r="E14" s="29"/>
      <c r="F14" s="29"/>
      <c r="G14" s="29"/>
      <c r="H14" s="29"/>
      <c r="I14" s="88"/>
      <c r="J14" s="29"/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2" customHeight="1">
      <c r="A15" s="29"/>
      <c r="B15" s="30"/>
      <c r="C15" s="29"/>
      <c r="D15" s="24" t="s">
        <v>26</v>
      </c>
      <c r="E15" s="29"/>
      <c r="F15" s="29"/>
      <c r="G15" s="29"/>
      <c r="H15" s="29"/>
      <c r="I15" s="89" t="s">
        <v>23</v>
      </c>
      <c r="J15" s="25" t="str">
        <f>'Rekapitulácia stavby'!AN13</f>
        <v>Vyplň údaj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18" customHeight="1">
      <c r="A16" s="29"/>
      <c r="B16" s="30"/>
      <c r="C16" s="29"/>
      <c r="D16" s="29"/>
      <c r="E16" s="224" t="str">
        <f>'Rekapitulácia stavby'!E14</f>
        <v>Vyplň údaj</v>
      </c>
      <c r="F16" s="211"/>
      <c r="G16" s="211"/>
      <c r="H16" s="211"/>
      <c r="I16" s="89" t="s">
        <v>25</v>
      </c>
      <c r="J16" s="25" t="str">
        <f>'Rekapitulácia stavby'!AN14</f>
        <v>Vyplň údaj</v>
      </c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6.9" customHeight="1">
      <c r="A17" s="29"/>
      <c r="B17" s="30"/>
      <c r="C17" s="29"/>
      <c r="D17" s="29"/>
      <c r="E17" s="29"/>
      <c r="F17" s="29"/>
      <c r="G17" s="29"/>
      <c r="H17" s="29"/>
      <c r="I17" s="88"/>
      <c r="J17" s="29"/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2" customHeight="1">
      <c r="A18" s="29"/>
      <c r="B18" s="30"/>
      <c r="C18" s="29"/>
      <c r="D18" s="24" t="s">
        <v>28</v>
      </c>
      <c r="E18" s="29"/>
      <c r="F18" s="29"/>
      <c r="G18" s="29"/>
      <c r="H18" s="29"/>
      <c r="I18" s="89" t="s">
        <v>23</v>
      </c>
      <c r="J18" s="22" t="str">
        <f>IF('Rekapitulácia stavby'!AN16="","",'Rekapitulácia stavby'!AN16)</f>
        <v/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18" customHeight="1">
      <c r="A19" s="29"/>
      <c r="B19" s="30"/>
      <c r="C19" s="29"/>
      <c r="D19" s="29"/>
      <c r="E19" s="22" t="str">
        <f>IF('Rekapitulácia stavby'!E17="","",'Rekapitulácia stavby'!E17)</f>
        <v xml:space="preserve"> </v>
      </c>
      <c r="F19" s="29"/>
      <c r="G19" s="29"/>
      <c r="H19" s="29"/>
      <c r="I19" s="89" t="s">
        <v>25</v>
      </c>
      <c r="J19" s="22" t="str">
        <f>IF('Rekapitulácia stavby'!AN17="","",'Rekapitulácia stavby'!AN17)</f>
        <v/>
      </c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6.9" customHeight="1">
      <c r="A20" s="29"/>
      <c r="B20" s="30"/>
      <c r="C20" s="29"/>
      <c r="D20" s="29"/>
      <c r="E20" s="29"/>
      <c r="F20" s="29"/>
      <c r="G20" s="29"/>
      <c r="H20" s="29"/>
      <c r="I20" s="88"/>
      <c r="J20" s="29"/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2" customHeight="1">
      <c r="A21" s="29"/>
      <c r="B21" s="30"/>
      <c r="C21" s="29"/>
      <c r="D21" s="24" t="s">
        <v>32</v>
      </c>
      <c r="E21" s="29"/>
      <c r="F21" s="29"/>
      <c r="G21" s="29"/>
      <c r="H21" s="29"/>
      <c r="I21" s="89" t="s">
        <v>23</v>
      </c>
      <c r="J21" s="22" t="str">
        <f>IF('Rekapitulácia stavby'!AN19="","",'Rekapitulácia stavby'!AN19)</f>
        <v/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18" customHeight="1">
      <c r="A22" s="29"/>
      <c r="B22" s="30"/>
      <c r="C22" s="29"/>
      <c r="D22" s="29"/>
      <c r="E22" s="22" t="str">
        <f>IF('Rekapitulácia stavby'!E20="","",'Rekapitulácia stavby'!E20)</f>
        <v xml:space="preserve"> </v>
      </c>
      <c r="F22" s="29"/>
      <c r="G22" s="29"/>
      <c r="H22" s="29"/>
      <c r="I22" s="89" t="s">
        <v>25</v>
      </c>
      <c r="J22" s="22" t="str">
        <f>IF('Rekapitulácia stavby'!AN20="","",'Rekapitulácia stavby'!AN20)</f>
        <v/>
      </c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6.9" customHeight="1">
      <c r="A23" s="29"/>
      <c r="B23" s="30"/>
      <c r="C23" s="29"/>
      <c r="D23" s="29"/>
      <c r="E23" s="29"/>
      <c r="F23" s="29"/>
      <c r="G23" s="29"/>
      <c r="H23" s="29"/>
      <c r="I23" s="88"/>
      <c r="J23" s="29"/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2" customHeight="1">
      <c r="A24" s="29"/>
      <c r="B24" s="30"/>
      <c r="C24" s="29"/>
      <c r="D24" s="24" t="s">
        <v>33</v>
      </c>
      <c r="E24" s="29"/>
      <c r="F24" s="29"/>
      <c r="G24" s="29"/>
      <c r="H24" s="29"/>
      <c r="I24" s="88"/>
      <c r="J24" s="29"/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8" customFormat="1" ht="16.5" customHeight="1">
      <c r="A25" s="90"/>
      <c r="B25" s="91"/>
      <c r="C25" s="90"/>
      <c r="D25" s="90"/>
      <c r="E25" s="215" t="s">
        <v>1</v>
      </c>
      <c r="F25" s="215"/>
      <c r="G25" s="215"/>
      <c r="H25" s="215"/>
      <c r="I25" s="92"/>
      <c r="J25" s="90"/>
      <c r="K25" s="90"/>
      <c r="L25" s="93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</row>
    <row r="26" spans="1:31" s="2" customFormat="1" ht="6.9" customHeight="1">
      <c r="A26" s="29"/>
      <c r="B26" s="30"/>
      <c r="C26" s="29"/>
      <c r="D26" s="29"/>
      <c r="E26" s="29"/>
      <c r="F26" s="29"/>
      <c r="G26" s="29"/>
      <c r="H26" s="29"/>
      <c r="I26" s="88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2" customFormat="1" ht="6.9" customHeight="1">
      <c r="A27" s="29"/>
      <c r="B27" s="30"/>
      <c r="C27" s="29"/>
      <c r="D27" s="63"/>
      <c r="E27" s="63"/>
      <c r="F27" s="63"/>
      <c r="G27" s="63"/>
      <c r="H27" s="63"/>
      <c r="I27" s="94"/>
      <c r="J27" s="63"/>
      <c r="K27" s="63"/>
      <c r="L27" s="3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s="2" customFormat="1" ht="25.35" customHeight="1">
      <c r="A28" s="29"/>
      <c r="B28" s="30"/>
      <c r="C28" s="29"/>
      <c r="D28" s="95" t="s">
        <v>34</v>
      </c>
      <c r="E28" s="29"/>
      <c r="F28" s="29"/>
      <c r="G28" s="29"/>
      <c r="H28" s="29"/>
      <c r="I28" s="88"/>
      <c r="J28" s="68">
        <f>ROUND(J123, 2)</f>
        <v>0</v>
      </c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6.9" customHeight="1">
      <c r="A29" s="29"/>
      <c r="B29" s="30"/>
      <c r="C29" s="29"/>
      <c r="D29" s="63"/>
      <c r="E29" s="63"/>
      <c r="F29" s="63"/>
      <c r="G29" s="63"/>
      <c r="H29" s="63"/>
      <c r="I29" s="94"/>
      <c r="J29" s="63"/>
      <c r="K29" s="63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14.4" customHeight="1">
      <c r="A30" s="29"/>
      <c r="B30" s="30"/>
      <c r="C30" s="29"/>
      <c r="D30" s="29"/>
      <c r="E30" s="29"/>
      <c r="F30" s="33" t="s">
        <v>36</v>
      </c>
      <c r="G30" s="29"/>
      <c r="H30" s="29"/>
      <c r="I30" s="96" t="s">
        <v>35</v>
      </c>
      <c r="J30" s="33" t="s">
        <v>37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14.4" customHeight="1">
      <c r="A31" s="29"/>
      <c r="B31" s="30"/>
      <c r="C31" s="29"/>
      <c r="D31" s="97" t="s">
        <v>38</v>
      </c>
      <c r="E31" s="24" t="s">
        <v>39</v>
      </c>
      <c r="F31" s="98">
        <f>ROUND((SUM(BE123:BE201)),  2)</f>
        <v>0</v>
      </c>
      <c r="G31" s="29"/>
      <c r="H31" s="29"/>
      <c r="I31" s="99">
        <v>0.2</v>
      </c>
      <c r="J31" s="98">
        <f>ROUND(((SUM(BE123:BE201))*I31),  2)</f>
        <v>0</v>
      </c>
      <c r="K31" s="29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" customHeight="1">
      <c r="A32" s="29"/>
      <c r="B32" s="30"/>
      <c r="C32" s="29"/>
      <c r="D32" s="29"/>
      <c r="E32" s="24" t="s">
        <v>40</v>
      </c>
      <c r="F32" s="98">
        <f>ROUND((SUM(BF123:BF201)),  2)</f>
        <v>0</v>
      </c>
      <c r="G32" s="29"/>
      <c r="H32" s="29"/>
      <c r="I32" s="99">
        <v>0.2</v>
      </c>
      <c r="J32" s="98">
        <f>ROUND(((SUM(BF123:BF201))*I32),  2)</f>
        <v>0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" hidden="1" customHeight="1">
      <c r="A33" s="29"/>
      <c r="B33" s="30"/>
      <c r="C33" s="29"/>
      <c r="D33" s="29"/>
      <c r="E33" s="24" t="s">
        <v>41</v>
      </c>
      <c r="F33" s="98">
        <f>ROUND((SUM(BG123:BG201)),  2)</f>
        <v>0</v>
      </c>
      <c r="G33" s="29"/>
      <c r="H33" s="29"/>
      <c r="I33" s="99">
        <v>0.2</v>
      </c>
      <c r="J33" s="98">
        <f>0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" hidden="1" customHeight="1">
      <c r="A34" s="29"/>
      <c r="B34" s="30"/>
      <c r="C34" s="29"/>
      <c r="D34" s="29"/>
      <c r="E34" s="24" t="s">
        <v>42</v>
      </c>
      <c r="F34" s="98">
        <f>ROUND((SUM(BH123:BH201)),  2)</f>
        <v>0</v>
      </c>
      <c r="G34" s="29"/>
      <c r="H34" s="29"/>
      <c r="I34" s="99">
        <v>0.2</v>
      </c>
      <c r="J34" s="98">
        <f>0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" hidden="1" customHeight="1">
      <c r="A35" s="29"/>
      <c r="B35" s="30"/>
      <c r="C35" s="29"/>
      <c r="D35" s="29"/>
      <c r="E35" s="24" t="s">
        <v>43</v>
      </c>
      <c r="F35" s="98">
        <f>ROUND((SUM(BI123:BI201)),  2)</f>
        <v>0</v>
      </c>
      <c r="G35" s="29"/>
      <c r="H35" s="29"/>
      <c r="I35" s="99">
        <v>0</v>
      </c>
      <c r="J35" s="98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6.9" customHeight="1">
      <c r="A36" s="29"/>
      <c r="B36" s="30"/>
      <c r="C36" s="29"/>
      <c r="D36" s="29"/>
      <c r="E36" s="29"/>
      <c r="F36" s="29"/>
      <c r="G36" s="29"/>
      <c r="H36" s="29"/>
      <c r="I36" s="88"/>
      <c r="J36" s="29"/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25.35" customHeight="1">
      <c r="A37" s="29"/>
      <c r="B37" s="30"/>
      <c r="C37" s="100"/>
      <c r="D37" s="101" t="s">
        <v>44</v>
      </c>
      <c r="E37" s="57"/>
      <c r="F37" s="57"/>
      <c r="G37" s="102" t="s">
        <v>45</v>
      </c>
      <c r="H37" s="103" t="s">
        <v>46</v>
      </c>
      <c r="I37" s="104"/>
      <c r="J37" s="105">
        <f>SUM(J28:J35)</f>
        <v>0</v>
      </c>
      <c r="K37" s="106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14.4" customHeight="1">
      <c r="A38" s="29"/>
      <c r="B38" s="30"/>
      <c r="C38" s="29"/>
      <c r="D38" s="29"/>
      <c r="E38" s="29"/>
      <c r="F38" s="29"/>
      <c r="G38" s="29"/>
      <c r="H38" s="29"/>
      <c r="I38" s="88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1" customFormat="1" ht="14.4" customHeight="1">
      <c r="B39" s="17"/>
      <c r="I39" s="85"/>
      <c r="L39" s="17"/>
    </row>
    <row r="40" spans="1:31" s="1" customFormat="1" ht="14.4" customHeight="1">
      <c r="B40" s="17"/>
      <c r="I40" s="85"/>
      <c r="L40" s="17"/>
    </row>
    <row r="41" spans="1:31" s="1" customFormat="1" ht="14.4" customHeight="1">
      <c r="B41" s="17"/>
      <c r="I41" s="85"/>
      <c r="L41" s="17"/>
    </row>
    <row r="42" spans="1:31" s="1" customFormat="1" ht="14.4" customHeight="1">
      <c r="B42" s="17"/>
      <c r="I42" s="85"/>
      <c r="L42" s="17"/>
    </row>
    <row r="43" spans="1:31" s="1" customFormat="1" ht="14.4" customHeight="1">
      <c r="B43" s="17"/>
      <c r="I43" s="85"/>
      <c r="L43" s="17"/>
    </row>
    <row r="44" spans="1:31" s="1" customFormat="1" ht="14.4" customHeight="1">
      <c r="B44" s="17"/>
      <c r="I44" s="85"/>
      <c r="L44" s="17"/>
    </row>
    <row r="45" spans="1:31" s="1" customFormat="1" ht="14.4" customHeight="1">
      <c r="B45" s="17"/>
      <c r="I45" s="85"/>
      <c r="L45" s="17"/>
    </row>
    <row r="46" spans="1:31" s="1" customFormat="1" ht="14.4" customHeight="1">
      <c r="B46" s="17"/>
      <c r="I46" s="85"/>
      <c r="L46" s="17"/>
    </row>
    <row r="47" spans="1:31" s="1" customFormat="1" ht="14.4" customHeight="1">
      <c r="B47" s="17"/>
      <c r="I47" s="85"/>
      <c r="L47" s="17"/>
    </row>
    <row r="48" spans="1:31" s="1" customFormat="1" ht="14.4" customHeight="1">
      <c r="B48" s="17"/>
      <c r="I48" s="85"/>
      <c r="L48" s="17"/>
    </row>
    <row r="49" spans="1:31" s="1" customFormat="1" ht="14.4" customHeight="1">
      <c r="B49" s="17"/>
      <c r="I49" s="85"/>
      <c r="L49" s="17"/>
    </row>
    <row r="50" spans="1:31" s="2" customFormat="1" ht="14.4" customHeight="1">
      <c r="B50" s="39"/>
      <c r="D50" s="40" t="s">
        <v>47</v>
      </c>
      <c r="E50" s="41"/>
      <c r="F50" s="41"/>
      <c r="G50" s="40" t="s">
        <v>48</v>
      </c>
      <c r="H50" s="41"/>
      <c r="I50" s="107"/>
      <c r="J50" s="41"/>
      <c r="K50" s="41"/>
      <c r="L50" s="39"/>
    </row>
    <row r="51" spans="1:31">
      <c r="B51" s="17"/>
      <c r="L51" s="17"/>
    </row>
    <row r="52" spans="1:31">
      <c r="B52" s="17"/>
      <c r="L52" s="17"/>
    </row>
    <row r="53" spans="1:31">
      <c r="B53" s="17"/>
      <c r="L53" s="17"/>
    </row>
    <row r="54" spans="1:31">
      <c r="B54" s="17"/>
      <c r="L54" s="17"/>
    </row>
    <row r="55" spans="1:31">
      <c r="B55" s="17"/>
      <c r="L55" s="17"/>
    </row>
    <row r="56" spans="1:31">
      <c r="B56" s="17"/>
      <c r="L56" s="17"/>
    </row>
    <row r="57" spans="1:31">
      <c r="B57" s="17"/>
      <c r="L57" s="17"/>
    </row>
    <row r="58" spans="1:31">
      <c r="B58" s="17"/>
      <c r="L58" s="17"/>
    </row>
    <row r="59" spans="1:31">
      <c r="B59" s="17"/>
      <c r="L59" s="17"/>
    </row>
    <row r="60" spans="1:31">
      <c r="B60" s="17"/>
      <c r="L60" s="17"/>
    </row>
    <row r="61" spans="1:31" s="2" customFormat="1" ht="13.2">
      <c r="A61" s="29"/>
      <c r="B61" s="30"/>
      <c r="C61" s="29"/>
      <c r="D61" s="42" t="s">
        <v>49</v>
      </c>
      <c r="E61" s="32"/>
      <c r="F61" s="108" t="s">
        <v>50</v>
      </c>
      <c r="G61" s="42" t="s">
        <v>49</v>
      </c>
      <c r="H61" s="32"/>
      <c r="I61" s="109"/>
      <c r="J61" s="110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>
      <c r="B62" s="17"/>
      <c r="L62" s="17"/>
    </row>
    <row r="63" spans="1:31">
      <c r="B63" s="17"/>
      <c r="L63" s="17"/>
    </row>
    <row r="64" spans="1:31">
      <c r="B64" s="17"/>
      <c r="L64" s="17"/>
    </row>
    <row r="65" spans="1:31" s="2" customFormat="1" ht="13.2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111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>
      <c r="B66" s="17"/>
      <c r="L66" s="17"/>
    </row>
    <row r="67" spans="1:31">
      <c r="B67" s="17"/>
      <c r="L67" s="17"/>
    </row>
    <row r="68" spans="1:31">
      <c r="B68" s="17"/>
      <c r="L68" s="17"/>
    </row>
    <row r="69" spans="1:31">
      <c r="B69" s="17"/>
      <c r="L69" s="17"/>
    </row>
    <row r="70" spans="1:31">
      <c r="B70" s="17"/>
      <c r="L70" s="17"/>
    </row>
    <row r="71" spans="1:31">
      <c r="B71" s="17"/>
      <c r="L71" s="17"/>
    </row>
    <row r="72" spans="1:31">
      <c r="B72" s="17"/>
      <c r="L72" s="17"/>
    </row>
    <row r="73" spans="1:31">
      <c r="B73" s="17"/>
      <c r="L73" s="17"/>
    </row>
    <row r="74" spans="1:31">
      <c r="B74" s="17"/>
      <c r="L74" s="17"/>
    </row>
    <row r="75" spans="1:31">
      <c r="B75" s="17"/>
      <c r="L75" s="17"/>
    </row>
    <row r="76" spans="1:31" s="2" customFormat="1" ht="13.2">
      <c r="A76" s="29"/>
      <c r="B76" s="30"/>
      <c r="C76" s="29"/>
      <c r="D76" s="42" t="s">
        <v>49</v>
      </c>
      <c r="E76" s="32"/>
      <c r="F76" s="108" t="s">
        <v>50</v>
      </c>
      <c r="G76" s="42" t="s">
        <v>49</v>
      </c>
      <c r="H76" s="32"/>
      <c r="I76" s="109"/>
      <c r="J76" s="110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" customHeight="1">
      <c r="A77" s="29"/>
      <c r="B77" s="44"/>
      <c r="C77" s="45"/>
      <c r="D77" s="45"/>
      <c r="E77" s="45"/>
      <c r="F77" s="45"/>
      <c r="G77" s="45"/>
      <c r="H77" s="45"/>
      <c r="I77" s="112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" customHeight="1">
      <c r="A81" s="29"/>
      <c r="B81" s="46"/>
      <c r="C81" s="47"/>
      <c r="D81" s="47"/>
      <c r="E81" s="47"/>
      <c r="F81" s="47"/>
      <c r="G81" s="47"/>
      <c r="H81" s="47"/>
      <c r="I81" s="113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" customHeight="1">
      <c r="A82" s="29"/>
      <c r="B82" s="30"/>
      <c r="C82" s="18" t="s">
        <v>82</v>
      </c>
      <c r="D82" s="29"/>
      <c r="E82" s="29"/>
      <c r="F82" s="29"/>
      <c r="G82" s="29"/>
      <c r="H82" s="29"/>
      <c r="I82" s="88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" customHeight="1">
      <c r="A83" s="29"/>
      <c r="B83" s="30"/>
      <c r="C83" s="29"/>
      <c r="D83" s="29"/>
      <c r="E83" s="29"/>
      <c r="F83" s="29"/>
      <c r="G83" s="29"/>
      <c r="H83" s="29"/>
      <c r="I83" s="88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88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16.5" customHeight="1">
      <c r="A85" s="29"/>
      <c r="B85" s="30"/>
      <c r="C85" s="29"/>
      <c r="D85" s="29"/>
      <c r="E85" s="204" t="str">
        <f>E7</f>
        <v>„Rekonštrukcia budovy zariadenia Lumen - Rekonštrukcia strechy“</v>
      </c>
      <c r="F85" s="223"/>
      <c r="G85" s="223"/>
      <c r="H85" s="223"/>
      <c r="I85" s="88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6.9" customHeight="1">
      <c r="A86" s="29"/>
      <c r="B86" s="30"/>
      <c r="C86" s="29"/>
      <c r="D86" s="29"/>
      <c r="E86" s="29"/>
      <c r="F86" s="29"/>
      <c r="G86" s="29"/>
      <c r="H86" s="29"/>
      <c r="I86" s="88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2" customHeight="1">
      <c r="A87" s="29"/>
      <c r="B87" s="30"/>
      <c r="C87" s="24" t="s">
        <v>18</v>
      </c>
      <c r="D87" s="29"/>
      <c r="E87" s="29"/>
      <c r="F87" s="22" t="str">
        <f>F10</f>
        <v xml:space="preserve">Trebišov </v>
      </c>
      <c r="G87" s="29"/>
      <c r="H87" s="29"/>
      <c r="I87" s="89" t="s">
        <v>20</v>
      </c>
      <c r="J87" s="52">
        <f>IF(J10="","",J10)</f>
        <v>43712</v>
      </c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" customHeight="1">
      <c r="A88" s="29"/>
      <c r="B88" s="30"/>
      <c r="C88" s="29"/>
      <c r="D88" s="29"/>
      <c r="E88" s="29"/>
      <c r="F88" s="29"/>
      <c r="G88" s="29"/>
      <c r="H88" s="29"/>
      <c r="I88" s="88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5.15" customHeight="1">
      <c r="A89" s="29"/>
      <c r="B89" s="30"/>
      <c r="C89" s="24" t="s">
        <v>22</v>
      </c>
      <c r="D89" s="29"/>
      <c r="E89" s="29"/>
      <c r="F89" s="22" t="str">
        <f>E13</f>
        <v>LUMEN Špecializované zariadenie, zariadenie pre seniorov a domov sociál. služieb</v>
      </c>
      <c r="G89" s="29"/>
      <c r="H89" s="29"/>
      <c r="I89" s="89" t="s">
        <v>28</v>
      </c>
      <c r="J89" s="27" t="str">
        <f>E19</f>
        <v xml:space="preserve"> 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15.15" customHeight="1">
      <c r="A90" s="29"/>
      <c r="B90" s="30"/>
      <c r="C90" s="24" t="s">
        <v>26</v>
      </c>
      <c r="D90" s="29"/>
      <c r="E90" s="29"/>
      <c r="F90" s="22" t="str">
        <f>IF(E16="","",E16)</f>
        <v>Vyplň údaj</v>
      </c>
      <c r="G90" s="29"/>
      <c r="H90" s="29"/>
      <c r="I90" s="89" t="s">
        <v>32</v>
      </c>
      <c r="J90" s="27" t="str">
        <f>E22</f>
        <v xml:space="preserve"> </v>
      </c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0.35" customHeight="1">
      <c r="A91" s="29"/>
      <c r="B91" s="30"/>
      <c r="C91" s="29"/>
      <c r="D91" s="29"/>
      <c r="E91" s="29"/>
      <c r="F91" s="29"/>
      <c r="G91" s="29"/>
      <c r="H91" s="29"/>
      <c r="I91" s="88"/>
      <c r="J91" s="29"/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29.25" customHeight="1">
      <c r="A92" s="29"/>
      <c r="B92" s="30"/>
      <c r="C92" s="114" t="s">
        <v>83</v>
      </c>
      <c r="D92" s="100"/>
      <c r="E92" s="100"/>
      <c r="F92" s="100"/>
      <c r="G92" s="100"/>
      <c r="H92" s="100"/>
      <c r="I92" s="115"/>
      <c r="J92" s="116" t="s">
        <v>84</v>
      </c>
      <c r="K92" s="100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88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2.95" customHeight="1">
      <c r="A94" s="29"/>
      <c r="B94" s="30"/>
      <c r="C94" s="117" t="s">
        <v>85</v>
      </c>
      <c r="D94" s="29"/>
      <c r="E94" s="29"/>
      <c r="F94" s="29"/>
      <c r="G94" s="29"/>
      <c r="H94" s="29"/>
      <c r="I94" s="88"/>
      <c r="J94" s="68">
        <f>J123</f>
        <v>0</v>
      </c>
      <c r="K94" s="29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U94" s="14" t="s">
        <v>86</v>
      </c>
    </row>
    <row r="95" spans="1:47" s="9" customFormat="1" ht="24.9" customHeight="1">
      <c r="B95" s="118"/>
      <c r="D95" s="119" t="s">
        <v>87</v>
      </c>
      <c r="E95" s="120"/>
      <c r="F95" s="120"/>
      <c r="G95" s="120"/>
      <c r="H95" s="120"/>
      <c r="I95" s="121"/>
      <c r="J95" s="122">
        <f>J124</f>
        <v>0</v>
      </c>
      <c r="L95" s="118"/>
    </row>
    <row r="96" spans="1:47" s="10" customFormat="1" ht="19.95" customHeight="1">
      <c r="B96" s="123"/>
      <c r="D96" s="124" t="s">
        <v>88</v>
      </c>
      <c r="E96" s="125"/>
      <c r="F96" s="125"/>
      <c r="G96" s="125"/>
      <c r="H96" s="125"/>
      <c r="I96" s="126"/>
      <c r="J96" s="127">
        <f>J125</f>
        <v>0</v>
      </c>
      <c r="L96" s="123"/>
    </row>
    <row r="97" spans="1:31" s="10" customFormat="1" ht="19.95" customHeight="1">
      <c r="B97" s="123"/>
      <c r="D97" s="124" t="s">
        <v>89</v>
      </c>
      <c r="E97" s="125"/>
      <c r="F97" s="125"/>
      <c r="G97" s="125"/>
      <c r="H97" s="125"/>
      <c r="I97" s="126"/>
      <c r="J97" s="127">
        <f>J138</f>
        <v>0</v>
      </c>
      <c r="L97" s="123"/>
    </row>
    <row r="98" spans="1:31" s="9" customFormat="1" ht="24.9" customHeight="1">
      <c r="B98" s="118"/>
      <c r="D98" s="119" t="s">
        <v>90</v>
      </c>
      <c r="E98" s="120"/>
      <c r="F98" s="120"/>
      <c r="G98" s="120"/>
      <c r="H98" s="120"/>
      <c r="I98" s="121"/>
      <c r="J98" s="122">
        <f>J140</f>
        <v>0</v>
      </c>
      <c r="L98" s="118"/>
    </row>
    <row r="99" spans="1:31" s="10" customFormat="1" ht="19.95" customHeight="1">
      <c r="B99" s="123"/>
      <c r="D99" s="124" t="s">
        <v>91</v>
      </c>
      <c r="E99" s="125"/>
      <c r="F99" s="125"/>
      <c r="G99" s="125"/>
      <c r="H99" s="125"/>
      <c r="I99" s="126"/>
      <c r="J99" s="127">
        <f>J141</f>
        <v>0</v>
      </c>
      <c r="L99" s="123"/>
    </row>
    <row r="100" spans="1:31" s="10" customFormat="1" ht="19.95" customHeight="1">
      <c r="B100" s="123"/>
      <c r="D100" s="124" t="s">
        <v>92</v>
      </c>
      <c r="E100" s="125"/>
      <c r="F100" s="125"/>
      <c r="G100" s="125"/>
      <c r="H100" s="125"/>
      <c r="I100" s="126"/>
      <c r="J100" s="127">
        <f>J156</f>
        <v>0</v>
      </c>
      <c r="L100" s="123"/>
    </row>
    <row r="101" spans="1:31" s="10" customFormat="1" ht="19.95" customHeight="1">
      <c r="B101" s="123"/>
      <c r="D101" s="124" t="s">
        <v>93</v>
      </c>
      <c r="E101" s="125"/>
      <c r="F101" s="125"/>
      <c r="G101" s="125"/>
      <c r="H101" s="125"/>
      <c r="I101" s="126"/>
      <c r="J101" s="127">
        <f>J168</f>
        <v>0</v>
      </c>
      <c r="L101" s="123"/>
    </row>
    <row r="102" spans="1:31" s="10" customFormat="1" ht="19.95" customHeight="1">
      <c r="B102" s="123"/>
      <c r="D102" s="124" t="s">
        <v>94</v>
      </c>
      <c r="E102" s="125"/>
      <c r="F102" s="125"/>
      <c r="G102" s="125"/>
      <c r="H102" s="125"/>
      <c r="I102" s="126"/>
      <c r="J102" s="127">
        <f>J182</f>
        <v>0</v>
      </c>
      <c r="L102" s="123"/>
    </row>
    <row r="103" spans="1:31" s="9" customFormat="1" ht="24.9" customHeight="1">
      <c r="B103" s="118"/>
      <c r="D103" s="119" t="s">
        <v>95</v>
      </c>
      <c r="E103" s="120"/>
      <c r="F103" s="120"/>
      <c r="G103" s="120"/>
      <c r="H103" s="120"/>
      <c r="I103" s="121"/>
      <c r="J103" s="122">
        <f>J184</f>
        <v>0</v>
      </c>
      <c r="L103" s="118"/>
    </row>
    <row r="104" spans="1:31" s="10" customFormat="1" ht="19.95" customHeight="1">
      <c r="B104" s="123"/>
      <c r="D104" s="124" t="s">
        <v>96</v>
      </c>
      <c r="E104" s="125"/>
      <c r="F104" s="125"/>
      <c r="G104" s="125"/>
      <c r="H104" s="125"/>
      <c r="I104" s="126"/>
      <c r="J104" s="127">
        <f>J185</f>
        <v>0</v>
      </c>
      <c r="L104" s="123"/>
    </row>
    <row r="105" spans="1:31" s="9" customFormat="1" ht="24.9" customHeight="1">
      <c r="B105" s="118"/>
      <c r="D105" s="119" t="s">
        <v>97</v>
      </c>
      <c r="E105" s="120"/>
      <c r="F105" s="120"/>
      <c r="G105" s="120"/>
      <c r="H105" s="120"/>
      <c r="I105" s="121"/>
      <c r="J105" s="122">
        <f>J200</f>
        <v>0</v>
      </c>
      <c r="L105" s="118"/>
    </row>
    <row r="106" spans="1:31" s="2" customFormat="1" ht="21.75" customHeight="1">
      <c r="A106" s="29"/>
      <c r="B106" s="30"/>
      <c r="C106" s="29"/>
      <c r="D106" s="29"/>
      <c r="E106" s="29"/>
      <c r="F106" s="29"/>
      <c r="G106" s="29"/>
      <c r="H106" s="29"/>
      <c r="I106" s="88"/>
      <c r="J106" s="29"/>
      <c r="K106" s="29"/>
      <c r="L106" s="3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</row>
    <row r="107" spans="1:31" s="2" customFormat="1" ht="6.9" customHeight="1">
      <c r="A107" s="29"/>
      <c r="B107" s="44"/>
      <c r="C107" s="45"/>
      <c r="D107" s="45"/>
      <c r="E107" s="45"/>
      <c r="F107" s="45"/>
      <c r="G107" s="45"/>
      <c r="H107" s="45"/>
      <c r="I107" s="112"/>
      <c r="J107" s="45"/>
      <c r="K107" s="45"/>
      <c r="L107" s="3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</row>
    <row r="111" spans="1:31" s="2" customFormat="1" ht="6.9" customHeight="1">
      <c r="A111" s="29"/>
      <c r="B111" s="46"/>
      <c r="C111" s="47"/>
      <c r="D111" s="47"/>
      <c r="E111" s="47"/>
      <c r="F111" s="47"/>
      <c r="G111" s="47"/>
      <c r="H111" s="47"/>
      <c r="I111" s="113"/>
      <c r="J111" s="47"/>
      <c r="K111" s="47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2" spans="1:31" s="2" customFormat="1" ht="24.9" customHeight="1">
      <c r="A112" s="29"/>
      <c r="B112" s="30"/>
      <c r="C112" s="18" t="s">
        <v>98</v>
      </c>
      <c r="D112" s="29"/>
      <c r="E112" s="29"/>
      <c r="F112" s="29"/>
      <c r="G112" s="29"/>
      <c r="H112" s="29"/>
      <c r="I112" s="88"/>
      <c r="J112" s="29"/>
      <c r="K112" s="29"/>
      <c r="L112" s="3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</row>
    <row r="113" spans="1:65" s="2" customFormat="1" ht="6.9" customHeight="1">
      <c r="A113" s="29"/>
      <c r="B113" s="30"/>
      <c r="C113" s="29"/>
      <c r="D113" s="29"/>
      <c r="E113" s="29"/>
      <c r="F113" s="29"/>
      <c r="G113" s="29"/>
      <c r="H113" s="29"/>
      <c r="I113" s="88"/>
      <c r="J113" s="29"/>
      <c r="K113" s="29"/>
      <c r="L113" s="3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</row>
    <row r="114" spans="1:65" s="2" customFormat="1" ht="12" customHeight="1">
      <c r="A114" s="29"/>
      <c r="B114" s="30"/>
      <c r="C114" s="24" t="s">
        <v>14</v>
      </c>
      <c r="D114" s="29"/>
      <c r="E114" s="29"/>
      <c r="F114" s="29"/>
      <c r="G114" s="29"/>
      <c r="H114" s="29"/>
      <c r="I114" s="88"/>
      <c r="J114" s="29"/>
      <c r="K114" s="29"/>
      <c r="L114" s="3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</row>
    <row r="115" spans="1:65" s="2" customFormat="1" ht="16.5" customHeight="1">
      <c r="A115" s="29"/>
      <c r="B115" s="30"/>
      <c r="C115" s="29"/>
      <c r="D115" s="29"/>
      <c r="E115" s="204" t="str">
        <f>E7</f>
        <v>„Rekonštrukcia budovy zariadenia Lumen - Rekonštrukcia strechy“</v>
      </c>
      <c r="F115" s="223"/>
      <c r="G115" s="223"/>
      <c r="H115" s="223"/>
      <c r="I115" s="88"/>
      <c r="J115" s="29"/>
      <c r="K115" s="29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5" s="2" customFormat="1" ht="6.9" customHeight="1">
      <c r="A116" s="29"/>
      <c r="B116" s="30"/>
      <c r="C116" s="29"/>
      <c r="D116" s="29"/>
      <c r="E116" s="29"/>
      <c r="F116" s="29"/>
      <c r="G116" s="29"/>
      <c r="H116" s="29"/>
      <c r="I116" s="88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5" s="2" customFormat="1" ht="12" customHeight="1">
      <c r="A117" s="29"/>
      <c r="B117" s="30"/>
      <c r="C117" s="24" t="s">
        <v>18</v>
      </c>
      <c r="D117" s="29"/>
      <c r="E117" s="29"/>
      <c r="F117" s="22" t="str">
        <f>F10</f>
        <v xml:space="preserve">Trebišov </v>
      </c>
      <c r="G117" s="29"/>
      <c r="H117" s="29"/>
      <c r="I117" s="89" t="s">
        <v>20</v>
      </c>
      <c r="J117" s="52">
        <f>IF(J10="","",J10)</f>
        <v>43712</v>
      </c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5" s="2" customFormat="1" ht="6.9" customHeight="1">
      <c r="A118" s="29"/>
      <c r="B118" s="30"/>
      <c r="C118" s="29"/>
      <c r="D118" s="29"/>
      <c r="E118" s="29"/>
      <c r="F118" s="29"/>
      <c r="G118" s="29"/>
      <c r="H118" s="29"/>
      <c r="I118" s="88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5" s="2" customFormat="1" ht="15.15" customHeight="1">
      <c r="A119" s="29"/>
      <c r="B119" s="30"/>
      <c r="C119" s="24" t="s">
        <v>22</v>
      </c>
      <c r="D119" s="29"/>
      <c r="E119" s="29"/>
      <c r="F119" s="22" t="str">
        <f>E13</f>
        <v>LUMEN Špecializované zariadenie, zariadenie pre seniorov a domov sociál. služieb</v>
      </c>
      <c r="G119" s="29"/>
      <c r="H119" s="29"/>
      <c r="I119" s="89" t="s">
        <v>28</v>
      </c>
      <c r="J119" s="27" t="str">
        <f>E19</f>
        <v xml:space="preserve"> </v>
      </c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5" s="2" customFormat="1" ht="15.15" customHeight="1">
      <c r="A120" s="29"/>
      <c r="B120" s="30"/>
      <c r="C120" s="24" t="s">
        <v>26</v>
      </c>
      <c r="D120" s="29"/>
      <c r="E120" s="29"/>
      <c r="F120" s="22" t="str">
        <f>IF(E16="","",E16)</f>
        <v>Vyplň údaj</v>
      </c>
      <c r="G120" s="29"/>
      <c r="H120" s="29"/>
      <c r="I120" s="89" t="s">
        <v>32</v>
      </c>
      <c r="J120" s="27" t="str">
        <f>E22</f>
        <v xml:space="preserve"> </v>
      </c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5" s="2" customFormat="1" ht="10.35" customHeight="1">
      <c r="A121" s="29"/>
      <c r="B121" s="30"/>
      <c r="C121" s="29"/>
      <c r="D121" s="29"/>
      <c r="E121" s="29"/>
      <c r="F121" s="29"/>
      <c r="G121" s="29"/>
      <c r="H121" s="29"/>
      <c r="I121" s="88"/>
      <c r="J121" s="29"/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5" s="11" customFormat="1" ht="29.25" customHeight="1">
      <c r="A122" s="128"/>
      <c r="B122" s="129"/>
      <c r="C122" s="130" t="s">
        <v>99</v>
      </c>
      <c r="D122" s="131" t="s">
        <v>59</v>
      </c>
      <c r="E122" s="131" t="s">
        <v>55</v>
      </c>
      <c r="F122" s="131" t="s">
        <v>56</v>
      </c>
      <c r="G122" s="131" t="s">
        <v>100</v>
      </c>
      <c r="H122" s="131" t="s">
        <v>101</v>
      </c>
      <c r="I122" s="132" t="s">
        <v>102</v>
      </c>
      <c r="J122" s="133" t="s">
        <v>84</v>
      </c>
      <c r="K122" s="134" t="s">
        <v>103</v>
      </c>
      <c r="L122" s="135"/>
      <c r="M122" s="59" t="s">
        <v>1</v>
      </c>
      <c r="N122" s="60" t="s">
        <v>38</v>
      </c>
      <c r="O122" s="60" t="s">
        <v>104</v>
      </c>
      <c r="P122" s="60" t="s">
        <v>105</v>
      </c>
      <c r="Q122" s="60" t="s">
        <v>106</v>
      </c>
      <c r="R122" s="60" t="s">
        <v>107</v>
      </c>
      <c r="S122" s="60" t="s">
        <v>108</v>
      </c>
      <c r="T122" s="61" t="s">
        <v>109</v>
      </c>
      <c r="U122" s="128"/>
      <c r="V122" s="128"/>
      <c r="W122" s="128"/>
      <c r="X122" s="128"/>
      <c r="Y122" s="128"/>
      <c r="Z122" s="128"/>
      <c r="AA122" s="128"/>
      <c r="AB122" s="128"/>
      <c r="AC122" s="128"/>
      <c r="AD122" s="128"/>
      <c r="AE122" s="128"/>
    </row>
    <row r="123" spans="1:65" s="2" customFormat="1" ht="22.95" customHeight="1">
      <c r="A123" s="29"/>
      <c r="B123" s="30"/>
      <c r="C123" s="66" t="s">
        <v>85</v>
      </c>
      <c r="D123" s="29"/>
      <c r="E123" s="29"/>
      <c r="F123" s="29"/>
      <c r="G123" s="29"/>
      <c r="H123" s="29"/>
      <c r="I123" s="88"/>
      <c r="J123" s="136">
        <f>BK123</f>
        <v>0</v>
      </c>
      <c r="K123" s="29"/>
      <c r="L123" s="30"/>
      <c r="M123" s="62"/>
      <c r="N123" s="53"/>
      <c r="O123" s="63"/>
      <c r="P123" s="137">
        <f>P124+P140+P184+P200</f>
        <v>0</v>
      </c>
      <c r="Q123" s="63"/>
      <c r="R123" s="137">
        <f>R124+R140+R184+R200</f>
        <v>222.48179775999998</v>
      </c>
      <c r="S123" s="63"/>
      <c r="T123" s="138">
        <f>T124+T140+T184+T200</f>
        <v>150.28561099999999</v>
      </c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T123" s="14" t="s">
        <v>73</v>
      </c>
      <c r="AU123" s="14" t="s">
        <v>86</v>
      </c>
      <c r="BK123" s="139">
        <f>BK124+BK140+BK184+BK200</f>
        <v>0</v>
      </c>
    </row>
    <row r="124" spans="1:65" s="12" customFormat="1" ht="25.95" customHeight="1">
      <c r="B124" s="140"/>
      <c r="D124" s="141" t="s">
        <v>73</v>
      </c>
      <c r="E124" s="142" t="s">
        <v>110</v>
      </c>
      <c r="F124" s="142" t="s">
        <v>111</v>
      </c>
      <c r="I124" s="143"/>
      <c r="J124" s="144">
        <f>BK124</f>
        <v>0</v>
      </c>
      <c r="L124" s="140"/>
      <c r="M124" s="145"/>
      <c r="N124" s="146"/>
      <c r="O124" s="146"/>
      <c r="P124" s="147">
        <f>P125+P138</f>
        <v>0</v>
      </c>
      <c r="Q124" s="146"/>
      <c r="R124" s="147">
        <f>R125+R138</f>
        <v>169.11022817999998</v>
      </c>
      <c r="S124" s="146"/>
      <c r="T124" s="148">
        <f>T125+T138</f>
        <v>52.607880000000002</v>
      </c>
      <c r="AR124" s="141" t="s">
        <v>79</v>
      </c>
      <c r="AT124" s="149" t="s">
        <v>73</v>
      </c>
      <c r="AU124" s="149" t="s">
        <v>74</v>
      </c>
      <c r="AY124" s="141" t="s">
        <v>112</v>
      </c>
      <c r="BK124" s="150">
        <f>BK125+BK138</f>
        <v>0</v>
      </c>
    </row>
    <row r="125" spans="1:65" s="12" customFormat="1" ht="22.95" customHeight="1">
      <c r="B125" s="140"/>
      <c r="D125" s="141" t="s">
        <v>73</v>
      </c>
      <c r="E125" s="151" t="s">
        <v>113</v>
      </c>
      <c r="F125" s="151" t="s">
        <v>114</v>
      </c>
      <c r="I125" s="143"/>
      <c r="J125" s="152">
        <f>BK125</f>
        <v>0</v>
      </c>
      <c r="L125" s="140"/>
      <c r="M125" s="145"/>
      <c r="N125" s="146"/>
      <c r="O125" s="146"/>
      <c r="P125" s="147">
        <f>SUM(P126:P137)</f>
        <v>0</v>
      </c>
      <c r="Q125" s="146"/>
      <c r="R125" s="147">
        <f>SUM(R126:R137)</f>
        <v>169.11022817999998</v>
      </c>
      <c r="S125" s="146"/>
      <c r="T125" s="148">
        <f>SUM(T126:T137)</f>
        <v>52.607880000000002</v>
      </c>
      <c r="AR125" s="141" t="s">
        <v>79</v>
      </c>
      <c r="AT125" s="149" t="s">
        <v>73</v>
      </c>
      <c r="AU125" s="149" t="s">
        <v>79</v>
      </c>
      <c r="AY125" s="141" t="s">
        <v>112</v>
      </c>
      <c r="BK125" s="150">
        <f>SUM(BK126:BK137)</f>
        <v>0</v>
      </c>
    </row>
    <row r="126" spans="1:65" s="2" customFormat="1" ht="16.5" customHeight="1">
      <c r="A126" s="29"/>
      <c r="B126" s="153"/>
      <c r="C126" s="154" t="s">
        <v>79</v>
      </c>
      <c r="D126" s="154" t="s">
        <v>115</v>
      </c>
      <c r="E126" s="155" t="s">
        <v>116</v>
      </c>
      <c r="F126" s="156" t="s">
        <v>117</v>
      </c>
      <c r="G126" s="157" t="s">
        <v>118</v>
      </c>
      <c r="H126" s="158">
        <v>205.119</v>
      </c>
      <c r="I126" s="159"/>
      <c r="J126" s="158">
        <f t="shared" ref="J126:J137" si="0">ROUND(I126*H126,3)</f>
        <v>0</v>
      </c>
      <c r="K126" s="160"/>
      <c r="L126" s="30"/>
      <c r="M126" s="161" t="s">
        <v>1</v>
      </c>
      <c r="N126" s="162" t="s">
        <v>40</v>
      </c>
      <c r="O126" s="55"/>
      <c r="P126" s="163">
        <f t="shared" ref="P126:P137" si="1">O126*H126</f>
        <v>0</v>
      </c>
      <c r="Q126" s="163">
        <v>0</v>
      </c>
      <c r="R126" s="163">
        <f t="shared" ref="R126:R137" si="2">Q126*H126</f>
        <v>0</v>
      </c>
      <c r="S126" s="163">
        <v>0.12</v>
      </c>
      <c r="T126" s="164">
        <f t="shared" ref="T126:T137" si="3">S126*H126</f>
        <v>24.614280000000001</v>
      </c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R126" s="165" t="s">
        <v>119</v>
      </c>
      <c r="AT126" s="165" t="s">
        <v>115</v>
      </c>
      <c r="AU126" s="165" t="s">
        <v>120</v>
      </c>
      <c r="AY126" s="14" t="s">
        <v>112</v>
      </c>
      <c r="BE126" s="166">
        <f t="shared" ref="BE126:BE137" si="4">IF(N126="základná",J126,0)</f>
        <v>0</v>
      </c>
      <c r="BF126" s="166">
        <f t="shared" ref="BF126:BF137" si="5">IF(N126="znížená",J126,0)</f>
        <v>0</v>
      </c>
      <c r="BG126" s="166">
        <f t="shared" ref="BG126:BG137" si="6">IF(N126="zákl. prenesená",J126,0)</f>
        <v>0</v>
      </c>
      <c r="BH126" s="166">
        <f t="shared" ref="BH126:BH137" si="7">IF(N126="zníž. prenesená",J126,0)</f>
        <v>0</v>
      </c>
      <c r="BI126" s="166">
        <f t="shared" ref="BI126:BI137" si="8">IF(N126="nulová",J126,0)</f>
        <v>0</v>
      </c>
      <c r="BJ126" s="14" t="s">
        <v>120</v>
      </c>
      <c r="BK126" s="167">
        <f t="shared" ref="BK126:BK137" si="9">ROUND(I126*H126,3)</f>
        <v>0</v>
      </c>
      <c r="BL126" s="14" t="s">
        <v>119</v>
      </c>
      <c r="BM126" s="165" t="s">
        <v>121</v>
      </c>
    </row>
    <row r="127" spans="1:65" s="2" customFormat="1" ht="24" customHeight="1">
      <c r="A127" s="29"/>
      <c r="B127" s="153"/>
      <c r="C127" s="154" t="s">
        <v>120</v>
      </c>
      <c r="D127" s="154" t="s">
        <v>115</v>
      </c>
      <c r="E127" s="155" t="s">
        <v>122</v>
      </c>
      <c r="F127" s="156" t="s">
        <v>123</v>
      </c>
      <c r="G127" s="157" t="s">
        <v>124</v>
      </c>
      <c r="H127" s="158">
        <v>3287.2</v>
      </c>
      <c r="I127" s="159"/>
      <c r="J127" s="158">
        <f t="shared" si="0"/>
        <v>0</v>
      </c>
      <c r="K127" s="160"/>
      <c r="L127" s="30"/>
      <c r="M127" s="161" t="s">
        <v>1</v>
      </c>
      <c r="N127" s="162" t="s">
        <v>40</v>
      </c>
      <c r="O127" s="55"/>
      <c r="P127" s="163">
        <f t="shared" si="1"/>
        <v>0</v>
      </c>
      <c r="Q127" s="163">
        <v>2.572E-2</v>
      </c>
      <c r="R127" s="163">
        <f t="shared" si="2"/>
        <v>84.546783999999988</v>
      </c>
      <c r="S127" s="163">
        <v>0</v>
      </c>
      <c r="T127" s="164">
        <f t="shared" si="3"/>
        <v>0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R127" s="165" t="s">
        <v>119</v>
      </c>
      <c r="AT127" s="165" t="s">
        <v>115</v>
      </c>
      <c r="AU127" s="165" t="s">
        <v>120</v>
      </c>
      <c r="AY127" s="14" t="s">
        <v>112</v>
      </c>
      <c r="BE127" s="166">
        <f t="shared" si="4"/>
        <v>0</v>
      </c>
      <c r="BF127" s="166">
        <f t="shared" si="5"/>
        <v>0</v>
      </c>
      <c r="BG127" s="166">
        <f t="shared" si="6"/>
        <v>0</v>
      </c>
      <c r="BH127" s="166">
        <f t="shared" si="7"/>
        <v>0</v>
      </c>
      <c r="BI127" s="166">
        <f t="shared" si="8"/>
        <v>0</v>
      </c>
      <c r="BJ127" s="14" t="s">
        <v>120</v>
      </c>
      <c r="BK127" s="167">
        <f t="shared" si="9"/>
        <v>0</v>
      </c>
      <c r="BL127" s="14" t="s">
        <v>119</v>
      </c>
      <c r="BM127" s="165" t="s">
        <v>125</v>
      </c>
    </row>
    <row r="128" spans="1:65" s="2" customFormat="1" ht="36" customHeight="1">
      <c r="A128" s="29"/>
      <c r="B128" s="153"/>
      <c r="C128" s="154" t="s">
        <v>126</v>
      </c>
      <c r="D128" s="154" t="s">
        <v>115</v>
      </c>
      <c r="E128" s="155" t="s">
        <v>127</v>
      </c>
      <c r="F128" s="156" t="s">
        <v>128</v>
      </c>
      <c r="G128" s="157" t="s">
        <v>124</v>
      </c>
      <c r="H128" s="158">
        <v>6574.4</v>
      </c>
      <c r="I128" s="159"/>
      <c r="J128" s="158">
        <f t="shared" si="0"/>
        <v>0</v>
      </c>
      <c r="K128" s="160"/>
      <c r="L128" s="30"/>
      <c r="M128" s="161" t="s">
        <v>1</v>
      </c>
      <c r="N128" s="162" t="s">
        <v>40</v>
      </c>
      <c r="O128" s="55"/>
      <c r="P128" s="163">
        <f t="shared" si="1"/>
        <v>0</v>
      </c>
      <c r="Q128" s="163">
        <v>0</v>
      </c>
      <c r="R128" s="163">
        <f t="shared" si="2"/>
        <v>0</v>
      </c>
      <c r="S128" s="163">
        <v>0</v>
      </c>
      <c r="T128" s="164">
        <f t="shared" si="3"/>
        <v>0</v>
      </c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R128" s="165" t="s">
        <v>119</v>
      </c>
      <c r="AT128" s="165" t="s">
        <v>115</v>
      </c>
      <c r="AU128" s="165" t="s">
        <v>120</v>
      </c>
      <c r="AY128" s="14" t="s">
        <v>112</v>
      </c>
      <c r="BE128" s="166">
        <f t="shared" si="4"/>
        <v>0</v>
      </c>
      <c r="BF128" s="166">
        <f t="shared" si="5"/>
        <v>0</v>
      </c>
      <c r="BG128" s="166">
        <f t="shared" si="6"/>
        <v>0</v>
      </c>
      <c r="BH128" s="166">
        <f t="shared" si="7"/>
        <v>0</v>
      </c>
      <c r="BI128" s="166">
        <f t="shared" si="8"/>
        <v>0</v>
      </c>
      <c r="BJ128" s="14" t="s">
        <v>120</v>
      </c>
      <c r="BK128" s="167">
        <f t="shared" si="9"/>
        <v>0</v>
      </c>
      <c r="BL128" s="14" t="s">
        <v>119</v>
      </c>
      <c r="BM128" s="165" t="s">
        <v>129</v>
      </c>
    </row>
    <row r="129" spans="1:65" s="2" customFormat="1" ht="24" customHeight="1">
      <c r="A129" s="29"/>
      <c r="B129" s="153"/>
      <c r="C129" s="154" t="s">
        <v>119</v>
      </c>
      <c r="D129" s="154" t="s">
        <v>115</v>
      </c>
      <c r="E129" s="155" t="s">
        <v>130</v>
      </c>
      <c r="F129" s="156" t="s">
        <v>131</v>
      </c>
      <c r="G129" s="157" t="s">
        <v>124</v>
      </c>
      <c r="H129" s="158">
        <v>3267.2</v>
      </c>
      <c r="I129" s="159"/>
      <c r="J129" s="158">
        <f t="shared" si="0"/>
        <v>0</v>
      </c>
      <c r="K129" s="160"/>
      <c r="L129" s="30"/>
      <c r="M129" s="161" t="s">
        <v>1</v>
      </c>
      <c r="N129" s="162" t="s">
        <v>40</v>
      </c>
      <c r="O129" s="55"/>
      <c r="P129" s="163">
        <f t="shared" si="1"/>
        <v>0</v>
      </c>
      <c r="Q129" s="163">
        <v>2.572E-2</v>
      </c>
      <c r="R129" s="163">
        <f t="shared" si="2"/>
        <v>84.032383999999993</v>
      </c>
      <c r="S129" s="163">
        <v>0</v>
      </c>
      <c r="T129" s="164">
        <f t="shared" si="3"/>
        <v>0</v>
      </c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R129" s="165" t="s">
        <v>119</v>
      </c>
      <c r="AT129" s="165" t="s">
        <v>115</v>
      </c>
      <c r="AU129" s="165" t="s">
        <v>120</v>
      </c>
      <c r="AY129" s="14" t="s">
        <v>112</v>
      </c>
      <c r="BE129" s="166">
        <f t="shared" si="4"/>
        <v>0</v>
      </c>
      <c r="BF129" s="166">
        <f t="shared" si="5"/>
        <v>0</v>
      </c>
      <c r="BG129" s="166">
        <f t="shared" si="6"/>
        <v>0</v>
      </c>
      <c r="BH129" s="166">
        <f t="shared" si="7"/>
        <v>0</v>
      </c>
      <c r="BI129" s="166">
        <f t="shared" si="8"/>
        <v>0</v>
      </c>
      <c r="BJ129" s="14" t="s">
        <v>120</v>
      </c>
      <c r="BK129" s="167">
        <f t="shared" si="9"/>
        <v>0</v>
      </c>
      <c r="BL129" s="14" t="s">
        <v>119</v>
      </c>
      <c r="BM129" s="165" t="s">
        <v>132</v>
      </c>
    </row>
    <row r="130" spans="1:65" s="2" customFormat="1" ht="24" customHeight="1">
      <c r="A130" s="29"/>
      <c r="B130" s="153"/>
      <c r="C130" s="154" t="s">
        <v>133</v>
      </c>
      <c r="D130" s="154" t="s">
        <v>115</v>
      </c>
      <c r="E130" s="155" t="s">
        <v>134</v>
      </c>
      <c r="F130" s="156" t="s">
        <v>135</v>
      </c>
      <c r="G130" s="157" t="s">
        <v>118</v>
      </c>
      <c r="H130" s="158">
        <v>15.552</v>
      </c>
      <c r="I130" s="159"/>
      <c r="J130" s="158">
        <f t="shared" si="0"/>
        <v>0</v>
      </c>
      <c r="K130" s="160"/>
      <c r="L130" s="30"/>
      <c r="M130" s="161" t="s">
        <v>1</v>
      </c>
      <c r="N130" s="162" t="s">
        <v>40</v>
      </c>
      <c r="O130" s="55"/>
      <c r="P130" s="163">
        <f t="shared" si="1"/>
        <v>0</v>
      </c>
      <c r="Q130" s="163">
        <v>0</v>
      </c>
      <c r="R130" s="163">
        <f t="shared" si="2"/>
        <v>0</v>
      </c>
      <c r="S130" s="163">
        <v>1.8</v>
      </c>
      <c r="T130" s="164">
        <f t="shared" si="3"/>
        <v>27.993600000000001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5" t="s">
        <v>119</v>
      </c>
      <c r="AT130" s="165" t="s">
        <v>115</v>
      </c>
      <c r="AU130" s="165" t="s">
        <v>120</v>
      </c>
      <c r="AY130" s="14" t="s">
        <v>112</v>
      </c>
      <c r="BE130" s="166">
        <f t="shared" si="4"/>
        <v>0</v>
      </c>
      <c r="BF130" s="166">
        <f t="shared" si="5"/>
        <v>0</v>
      </c>
      <c r="BG130" s="166">
        <f t="shared" si="6"/>
        <v>0</v>
      </c>
      <c r="BH130" s="166">
        <f t="shared" si="7"/>
        <v>0</v>
      </c>
      <c r="BI130" s="166">
        <f t="shared" si="8"/>
        <v>0</v>
      </c>
      <c r="BJ130" s="14" t="s">
        <v>120</v>
      </c>
      <c r="BK130" s="167">
        <f t="shared" si="9"/>
        <v>0</v>
      </c>
      <c r="BL130" s="14" t="s">
        <v>119</v>
      </c>
      <c r="BM130" s="165" t="s">
        <v>136</v>
      </c>
    </row>
    <row r="131" spans="1:65" s="2" customFormat="1" ht="16.5" customHeight="1">
      <c r="A131" s="29"/>
      <c r="B131" s="153"/>
      <c r="C131" s="154" t="s">
        <v>137</v>
      </c>
      <c r="D131" s="154" t="s">
        <v>115</v>
      </c>
      <c r="E131" s="155" t="s">
        <v>138</v>
      </c>
      <c r="F131" s="156" t="s">
        <v>139</v>
      </c>
      <c r="G131" s="157" t="s">
        <v>140</v>
      </c>
      <c r="H131" s="158">
        <v>150.017</v>
      </c>
      <c r="I131" s="159"/>
      <c r="J131" s="158">
        <f t="shared" si="0"/>
        <v>0</v>
      </c>
      <c r="K131" s="160"/>
      <c r="L131" s="30"/>
      <c r="M131" s="161" t="s">
        <v>1</v>
      </c>
      <c r="N131" s="162" t="s">
        <v>40</v>
      </c>
      <c r="O131" s="55"/>
      <c r="P131" s="163">
        <f t="shared" si="1"/>
        <v>0</v>
      </c>
      <c r="Q131" s="163">
        <v>1.58E-3</v>
      </c>
      <c r="R131" s="163">
        <f t="shared" si="2"/>
        <v>0.23702686000000001</v>
      </c>
      <c r="S131" s="163">
        <v>0</v>
      </c>
      <c r="T131" s="164">
        <f t="shared" si="3"/>
        <v>0</v>
      </c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R131" s="165" t="s">
        <v>119</v>
      </c>
      <c r="AT131" s="165" t="s">
        <v>115</v>
      </c>
      <c r="AU131" s="165" t="s">
        <v>120</v>
      </c>
      <c r="AY131" s="14" t="s">
        <v>112</v>
      </c>
      <c r="BE131" s="166">
        <f t="shared" si="4"/>
        <v>0</v>
      </c>
      <c r="BF131" s="166">
        <f t="shared" si="5"/>
        <v>0</v>
      </c>
      <c r="BG131" s="166">
        <f t="shared" si="6"/>
        <v>0</v>
      </c>
      <c r="BH131" s="166">
        <f t="shared" si="7"/>
        <v>0</v>
      </c>
      <c r="BI131" s="166">
        <f t="shared" si="8"/>
        <v>0</v>
      </c>
      <c r="BJ131" s="14" t="s">
        <v>120</v>
      </c>
      <c r="BK131" s="167">
        <f t="shared" si="9"/>
        <v>0</v>
      </c>
      <c r="BL131" s="14" t="s">
        <v>119</v>
      </c>
      <c r="BM131" s="165" t="s">
        <v>141</v>
      </c>
    </row>
    <row r="132" spans="1:65" s="2" customFormat="1" ht="16.5" customHeight="1">
      <c r="A132" s="29"/>
      <c r="B132" s="153"/>
      <c r="C132" s="154" t="s">
        <v>142</v>
      </c>
      <c r="D132" s="154" t="s">
        <v>115</v>
      </c>
      <c r="E132" s="155" t="s">
        <v>143</v>
      </c>
      <c r="F132" s="156" t="s">
        <v>144</v>
      </c>
      <c r="G132" s="157" t="s">
        <v>145</v>
      </c>
      <c r="H132" s="158">
        <v>2100.2379999999998</v>
      </c>
      <c r="I132" s="159"/>
      <c r="J132" s="158">
        <f t="shared" si="0"/>
        <v>0</v>
      </c>
      <c r="K132" s="160"/>
      <c r="L132" s="30"/>
      <c r="M132" s="161" t="s">
        <v>1</v>
      </c>
      <c r="N132" s="162" t="s">
        <v>40</v>
      </c>
      <c r="O132" s="55"/>
      <c r="P132" s="163">
        <f t="shared" si="1"/>
        <v>0</v>
      </c>
      <c r="Q132" s="163">
        <v>1.3999999999999999E-4</v>
      </c>
      <c r="R132" s="163">
        <f t="shared" si="2"/>
        <v>0.29403331999999993</v>
      </c>
      <c r="S132" s="163">
        <v>0</v>
      </c>
      <c r="T132" s="164">
        <f t="shared" si="3"/>
        <v>0</v>
      </c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R132" s="165" t="s">
        <v>119</v>
      </c>
      <c r="AT132" s="165" t="s">
        <v>115</v>
      </c>
      <c r="AU132" s="165" t="s">
        <v>120</v>
      </c>
      <c r="AY132" s="14" t="s">
        <v>112</v>
      </c>
      <c r="BE132" s="166">
        <f t="shared" si="4"/>
        <v>0</v>
      </c>
      <c r="BF132" s="166">
        <f t="shared" si="5"/>
        <v>0</v>
      </c>
      <c r="BG132" s="166">
        <f t="shared" si="6"/>
        <v>0</v>
      </c>
      <c r="BH132" s="166">
        <f t="shared" si="7"/>
        <v>0</v>
      </c>
      <c r="BI132" s="166">
        <f t="shared" si="8"/>
        <v>0</v>
      </c>
      <c r="BJ132" s="14" t="s">
        <v>120</v>
      </c>
      <c r="BK132" s="167">
        <f t="shared" si="9"/>
        <v>0</v>
      </c>
      <c r="BL132" s="14" t="s">
        <v>119</v>
      </c>
      <c r="BM132" s="165" t="s">
        <v>146</v>
      </c>
    </row>
    <row r="133" spans="1:65" s="2" customFormat="1" ht="16.5" customHeight="1">
      <c r="A133" s="29"/>
      <c r="B133" s="153"/>
      <c r="C133" s="154" t="s">
        <v>147</v>
      </c>
      <c r="D133" s="154" t="s">
        <v>115</v>
      </c>
      <c r="E133" s="155" t="s">
        <v>148</v>
      </c>
      <c r="F133" s="156" t="s">
        <v>149</v>
      </c>
      <c r="G133" s="157" t="s">
        <v>145</v>
      </c>
      <c r="H133" s="158">
        <v>150.017</v>
      </c>
      <c r="I133" s="159"/>
      <c r="J133" s="158">
        <f t="shared" si="0"/>
        <v>0</v>
      </c>
      <c r="K133" s="160"/>
      <c r="L133" s="30"/>
      <c r="M133" s="161" t="s">
        <v>1</v>
      </c>
      <c r="N133" s="162" t="s">
        <v>40</v>
      </c>
      <c r="O133" s="55"/>
      <c r="P133" s="163">
        <f t="shared" si="1"/>
        <v>0</v>
      </c>
      <c r="Q133" s="163">
        <v>0</v>
      </c>
      <c r="R133" s="163">
        <f t="shared" si="2"/>
        <v>0</v>
      </c>
      <c r="S133" s="163">
        <v>0</v>
      </c>
      <c r="T133" s="164">
        <f t="shared" si="3"/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5" t="s">
        <v>119</v>
      </c>
      <c r="AT133" s="165" t="s">
        <v>115</v>
      </c>
      <c r="AU133" s="165" t="s">
        <v>120</v>
      </c>
      <c r="AY133" s="14" t="s">
        <v>112</v>
      </c>
      <c r="BE133" s="166">
        <f t="shared" si="4"/>
        <v>0</v>
      </c>
      <c r="BF133" s="166">
        <f t="shared" si="5"/>
        <v>0</v>
      </c>
      <c r="BG133" s="166">
        <f t="shared" si="6"/>
        <v>0</v>
      </c>
      <c r="BH133" s="166">
        <f t="shared" si="7"/>
        <v>0</v>
      </c>
      <c r="BI133" s="166">
        <f t="shared" si="8"/>
        <v>0</v>
      </c>
      <c r="BJ133" s="14" t="s">
        <v>120</v>
      </c>
      <c r="BK133" s="167">
        <f t="shared" si="9"/>
        <v>0</v>
      </c>
      <c r="BL133" s="14" t="s">
        <v>119</v>
      </c>
      <c r="BM133" s="165" t="s">
        <v>150</v>
      </c>
    </row>
    <row r="134" spans="1:65" s="2" customFormat="1" ht="16.5" customHeight="1">
      <c r="A134" s="29"/>
      <c r="B134" s="153"/>
      <c r="C134" s="154" t="s">
        <v>113</v>
      </c>
      <c r="D134" s="154" t="s">
        <v>115</v>
      </c>
      <c r="E134" s="155" t="s">
        <v>151</v>
      </c>
      <c r="F134" s="156" t="s">
        <v>152</v>
      </c>
      <c r="G134" s="157" t="s">
        <v>153</v>
      </c>
      <c r="H134" s="158">
        <v>150.017</v>
      </c>
      <c r="I134" s="159"/>
      <c r="J134" s="158">
        <f t="shared" si="0"/>
        <v>0</v>
      </c>
      <c r="K134" s="160"/>
      <c r="L134" s="30"/>
      <c r="M134" s="161" t="s">
        <v>1</v>
      </c>
      <c r="N134" s="162" t="s">
        <v>40</v>
      </c>
      <c r="O134" s="55"/>
      <c r="P134" s="163">
        <f t="shared" si="1"/>
        <v>0</v>
      </c>
      <c r="Q134" s="163">
        <v>0</v>
      </c>
      <c r="R134" s="163">
        <f t="shared" si="2"/>
        <v>0</v>
      </c>
      <c r="S134" s="163">
        <v>0</v>
      </c>
      <c r="T134" s="164">
        <f t="shared" si="3"/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65" t="s">
        <v>119</v>
      </c>
      <c r="AT134" s="165" t="s">
        <v>115</v>
      </c>
      <c r="AU134" s="165" t="s">
        <v>120</v>
      </c>
      <c r="AY134" s="14" t="s">
        <v>112</v>
      </c>
      <c r="BE134" s="166">
        <f t="shared" si="4"/>
        <v>0</v>
      </c>
      <c r="BF134" s="166">
        <f t="shared" si="5"/>
        <v>0</v>
      </c>
      <c r="BG134" s="166">
        <f t="shared" si="6"/>
        <v>0</v>
      </c>
      <c r="BH134" s="166">
        <f t="shared" si="7"/>
        <v>0</v>
      </c>
      <c r="BI134" s="166">
        <f t="shared" si="8"/>
        <v>0</v>
      </c>
      <c r="BJ134" s="14" t="s">
        <v>120</v>
      </c>
      <c r="BK134" s="167">
        <f t="shared" si="9"/>
        <v>0</v>
      </c>
      <c r="BL134" s="14" t="s">
        <v>119</v>
      </c>
      <c r="BM134" s="165" t="s">
        <v>154</v>
      </c>
    </row>
    <row r="135" spans="1:65" s="2" customFormat="1" ht="24" customHeight="1">
      <c r="A135" s="29"/>
      <c r="B135" s="153"/>
      <c r="C135" s="154" t="s">
        <v>155</v>
      </c>
      <c r="D135" s="154" t="s">
        <v>115</v>
      </c>
      <c r="E135" s="155" t="s">
        <v>156</v>
      </c>
      <c r="F135" s="156" t="s">
        <v>157</v>
      </c>
      <c r="G135" s="157" t="s">
        <v>153</v>
      </c>
      <c r="H135" s="158">
        <v>7500.85</v>
      </c>
      <c r="I135" s="159"/>
      <c r="J135" s="158">
        <f t="shared" si="0"/>
        <v>0</v>
      </c>
      <c r="K135" s="160"/>
      <c r="L135" s="30"/>
      <c r="M135" s="161" t="s">
        <v>1</v>
      </c>
      <c r="N135" s="162" t="s">
        <v>40</v>
      </c>
      <c r="O135" s="55"/>
      <c r="P135" s="163">
        <f t="shared" si="1"/>
        <v>0</v>
      </c>
      <c r="Q135" s="163">
        <v>0</v>
      </c>
      <c r="R135" s="163">
        <f t="shared" si="2"/>
        <v>0</v>
      </c>
      <c r="S135" s="163">
        <v>0</v>
      </c>
      <c r="T135" s="164">
        <f t="shared" si="3"/>
        <v>0</v>
      </c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R135" s="165" t="s">
        <v>119</v>
      </c>
      <c r="AT135" s="165" t="s">
        <v>115</v>
      </c>
      <c r="AU135" s="165" t="s">
        <v>120</v>
      </c>
      <c r="AY135" s="14" t="s">
        <v>112</v>
      </c>
      <c r="BE135" s="166">
        <f t="shared" si="4"/>
        <v>0</v>
      </c>
      <c r="BF135" s="166">
        <f t="shared" si="5"/>
        <v>0</v>
      </c>
      <c r="BG135" s="166">
        <f t="shared" si="6"/>
        <v>0</v>
      </c>
      <c r="BH135" s="166">
        <f t="shared" si="7"/>
        <v>0</v>
      </c>
      <c r="BI135" s="166">
        <f t="shared" si="8"/>
        <v>0</v>
      </c>
      <c r="BJ135" s="14" t="s">
        <v>120</v>
      </c>
      <c r="BK135" s="167">
        <f t="shared" si="9"/>
        <v>0</v>
      </c>
      <c r="BL135" s="14" t="s">
        <v>119</v>
      </c>
      <c r="BM135" s="165" t="s">
        <v>158</v>
      </c>
    </row>
    <row r="136" spans="1:65" s="2" customFormat="1" ht="24" customHeight="1">
      <c r="A136" s="29"/>
      <c r="B136" s="153"/>
      <c r="C136" s="154" t="s">
        <v>159</v>
      </c>
      <c r="D136" s="154" t="s">
        <v>115</v>
      </c>
      <c r="E136" s="155" t="s">
        <v>160</v>
      </c>
      <c r="F136" s="156" t="s">
        <v>161</v>
      </c>
      <c r="G136" s="157" t="s">
        <v>153</v>
      </c>
      <c r="H136" s="158">
        <v>150.017</v>
      </c>
      <c r="I136" s="159"/>
      <c r="J136" s="158">
        <f t="shared" si="0"/>
        <v>0</v>
      </c>
      <c r="K136" s="160"/>
      <c r="L136" s="30"/>
      <c r="M136" s="161" t="s">
        <v>1</v>
      </c>
      <c r="N136" s="162" t="s">
        <v>40</v>
      </c>
      <c r="O136" s="55"/>
      <c r="P136" s="163">
        <f t="shared" si="1"/>
        <v>0</v>
      </c>
      <c r="Q136" s="163">
        <v>0</v>
      </c>
      <c r="R136" s="163">
        <f t="shared" si="2"/>
        <v>0</v>
      </c>
      <c r="S136" s="163">
        <v>0</v>
      </c>
      <c r="T136" s="164">
        <f t="shared" si="3"/>
        <v>0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65" t="s">
        <v>119</v>
      </c>
      <c r="AT136" s="165" t="s">
        <v>115</v>
      </c>
      <c r="AU136" s="165" t="s">
        <v>120</v>
      </c>
      <c r="AY136" s="14" t="s">
        <v>112</v>
      </c>
      <c r="BE136" s="166">
        <f t="shared" si="4"/>
        <v>0</v>
      </c>
      <c r="BF136" s="166">
        <f t="shared" si="5"/>
        <v>0</v>
      </c>
      <c r="BG136" s="166">
        <f t="shared" si="6"/>
        <v>0</v>
      </c>
      <c r="BH136" s="166">
        <f t="shared" si="7"/>
        <v>0</v>
      </c>
      <c r="BI136" s="166">
        <f t="shared" si="8"/>
        <v>0</v>
      </c>
      <c r="BJ136" s="14" t="s">
        <v>120</v>
      </c>
      <c r="BK136" s="167">
        <f t="shared" si="9"/>
        <v>0</v>
      </c>
      <c r="BL136" s="14" t="s">
        <v>119</v>
      </c>
      <c r="BM136" s="165" t="s">
        <v>162</v>
      </c>
    </row>
    <row r="137" spans="1:65" s="2" customFormat="1" ht="24" customHeight="1">
      <c r="A137" s="29"/>
      <c r="B137" s="153"/>
      <c r="C137" s="154" t="s">
        <v>163</v>
      </c>
      <c r="D137" s="154" t="s">
        <v>115</v>
      </c>
      <c r="E137" s="155" t="s">
        <v>164</v>
      </c>
      <c r="F137" s="156" t="s">
        <v>165</v>
      </c>
      <c r="G137" s="157" t="s">
        <v>153</v>
      </c>
      <c r="H137" s="158">
        <v>150.017</v>
      </c>
      <c r="I137" s="159"/>
      <c r="J137" s="158">
        <f t="shared" si="0"/>
        <v>0</v>
      </c>
      <c r="K137" s="160"/>
      <c r="L137" s="30"/>
      <c r="M137" s="161" t="s">
        <v>1</v>
      </c>
      <c r="N137" s="162" t="s">
        <v>40</v>
      </c>
      <c r="O137" s="55"/>
      <c r="P137" s="163">
        <f t="shared" si="1"/>
        <v>0</v>
      </c>
      <c r="Q137" s="163">
        <v>0</v>
      </c>
      <c r="R137" s="163">
        <f t="shared" si="2"/>
        <v>0</v>
      </c>
      <c r="S137" s="163">
        <v>0</v>
      </c>
      <c r="T137" s="164">
        <f t="shared" si="3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65" t="s">
        <v>119</v>
      </c>
      <c r="AT137" s="165" t="s">
        <v>115</v>
      </c>
      <c r="AU137" s="165" t="s">
        <v>120</v>
      </c>
      <c r="AY137" s="14" t="s">
        <v>112</v>
      </c>
      <c r="BE137" s="166">
        <f t="shared" si="4"/>
        <v>0</v>
      </c>
      <c r="BF137" s="166">
        <f t="shared" si="5"/>
        <v>0</v>
      </c>
      <c r="BG137" s="166">
        <f t="shared" si="6"/>
        <v>0</v>
      </c>
      <c r="BH137" s="166">
        <f t="shared" si="7"/>
        <v>0</v>
      </c>
      <c r="BI137" s="166">
        <f t="shared" si="8"/>
        <v>0</v>
      </c>
      <c r="BJ137" s="14" t="s">
        <v>120</v>
      </c>
      <c r="BK137" s="167">
        <f t="shared" si="9"/>
        <v>0</v>
      </c>
      <c r="BL137" s="14" t="s">
        <v>119</v>
      </c>
      <c r="BM137" s="165" t="s">
        <v>166</v>
      </c>
    </row>
    <row r="138" spans="1:65" s="12" customFormat="1" ht="22.95" customHeight="1">
      <c r="B138" s="140"/>
      <c r="D138" s="141" t="s">
        <v>73</v>
      </c>
      <c r="E138" s="151" t="s">
        <v>167</v>
      </c>
      <c r="F138" s="151" t="s">
        <v>168</v>
      </c>
      <c r="I138" s="143"/>
      <c r="J138" s="152">
        <f>BK138</f>
        <v>0</v>
      </c>
      <c r="L138" s="140"/>
      <c r="M138" s="145"/>
      <c r="N138" s="146"/>
      <c r="O138" s="146"/>
      <c r="P138" s="147">
        <f>P139</f>
        <v>0</v>
      </c>
      <c r="Q138" s="146"/>
      <c r="R138" s="147">
        <f>R139</f>
        <v>0</v>
      </c>
      <c r="S138" s="146"/>
      <c r="T138" s="148">
        <f>T139</f>
        <v>0</v>
      </c>
      <c r="AR138" s="141" t="s">
        <v>79</v>
      </c>
      <c r="AT138" s="149" t="s">
        <v>73</v>
      </c>
      <c r="AU138" s="149" t="s">
        <v>79</v>
      </c>
      <c r="AY138" s="141" t="s">
        <v>112</v>
      </c>
      <c r="BK138" s="150">
        <f>BK139</f>
        <v>0</v>
      </c>
    </row>
    <row r="139" spans="1:65" s="2" customFormat="1" ht="24" customHeight="1">
      <c r="A139" s="29"/>
      <c r="B139" s="153"/>
      <c r="C139" s="154" t="s">
        <v>169</v>
      </c>
      <c r="D139" s="154" t="s">
        <v>115</v>
      </c>
      <c r="E139" s="155" t="s">
        <v>170</v>
      </c>
      <c r="F139" s="156" t="s">
        <v>171</v>
      </c>
      <c r="G139" s="157" t="s">
        <v>153</v>
      </c>
      <c r="H139" s="158">
        <v>168.57900000000001</v>
      </c>
      <c r="I139" s="159"/>
      <c r="J139" s="158">
        <f>ROUND(I139*H139,3)</f>
        <v>0</v>
      </c>
      <c r="K139" s="160"/>
      <c r="L139" s="30"/>
      <c r="M139" s="161" t="s">
        <v>1</v>
      </c>
      <c r="N139" s="162" t="s">
        <v>40</v>
      </c>
      <c r="O139" s="55"/>
      <c r="P139" s="163">
        <f>O139*H139</f>
        <v>0</v>
      </c>
      <c r="Q139" s="163">
        <v>0</v>
      </c>
      <c r="R139" s="163">
        <f>Q139*H139</f>
        <v>0</v>
      </c>
      <c r="S139" s="163">
        <v>0</v>
      </c>
      <c r="T139" s="164">
        <f>S139*H139</f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65" t="s">
        <v>119</v>
      </c>
      <c r="AT139" s="165" t="s">
        <v>115</v>
      </c>
      <c r="AU139" s="165" t="s">
        <v>120</v>
      </c>
      <c r="AY139" s="14" t="s">
        <v>112</v>
      </c>
      <c r="BE139" s="166">
        <f>IF(N139="základná",J139,0)</f>
        <v>0</v>
      </c>
      <c r="BF139" s="166">
        <f>IF(N139="znížená",J139,0)</f>
        <v>0</v>
      </c>
      <c r="BG139" s="166">
        <f>IF(N139="zákl. prenesená",J139,0)</f>
        <v>0</v>
      </c>
      <c r="BH139" s="166">
        <f>IF(N139="zníž. prenesená",J139,0)</f>
        <v>0</v>
      </c>
      <c r="BI139" s="166">
        <f>IF(N139="nulová",J139,0)</f>
        <v>0</v>
      </c>
      <c r="BJ139" s="14" t="s">
        <v>120</v>
      </c>
      <c r="BK139" s="167">
        <f>ROUND(I139*H139,3)</f>
        <v>0</v>
      </c>
      <c r="BL139" s="14" t="s">
        <v>119</v>
      </c>
      <c r="BM139" s="165" t="s">
        <v>172</v>
      </c>
    </row>
    <row r="140" spans="1:65" s="12" customFormat="1" ht="25.95" customHeight="1">
      <c r="B140" s="140"/>
      <c r="D140" s="141" t="s">
        <v>73</v>
      </c>
      <c r="E140" s="142" t="s">
        <v>173</v>
      </c>
      <c r="F140" s="142" t="s">
        <v>174</v>
      </c>
      <c r="I140" s="143"/>
      <c r="J140" s="144">
        <f>BK140</f>
        <v>0</v>
      </c>
      <c r="L140" s="140"/>
      <c r="M140" s="145"/>
      <c r="N140" s="146"/>
      <c r="O140" s="146"/>
      <c r="P140" s="147">
        <f>P141+P156+P168+P182</f>
        <v>0</v>
      </c>
      <c r="Q140" s="146"/>
      <c r="R140" s="147">
        <f>R141+R156+R168+R182</f>
        <v>52.607719580000001</v>
      </c>
      <c r="S140" s="146"/>
      <c r="T140" s="148">
        <f>T141+T156+T168+T182</f>
        <v>97.408783999999997</v>
      </c>
      <c r="AR140" s="141" t="s">
        <v>120</v>
      </c>
      <c r="AT140" s="149" t="s">
        <v>73</v>
      </c>
      <c r="AU140" s="149" t="s">
        <v>74</v>
      </c>
      <c r="AY140" s="141" t="s">
        <v>112</v>
      </c>
      <c r="BK140" s="150">
        <f>BK141+BK156+BK168+BK182</f>
        <v>0</v>
      </c>
    </row>
    <row r="141" spans="1:65" s="12" customFormat="1" ht="22.95" customHeight="1">
      <c r="B141" s="140"/>
      <c r="D141" s="141" t="s">
        <v>73</v>
      </c>
      <c r="E141" s="151" t="s">
        <v>175</v>
      </c>
      <c r="F141" s="151" t="s">
        <v>176</v>
      </c>
      <c r="I141" s="143"/>
      <c r="J141" s="152">
        <f>BK141</f>
        <v>0</v>
      </c>
      <c r="L141" s="140"/>
      <c r="M141" s="145"/>
      <c r="N141" s="146"/>
      <c r="O141" s="146"/>
      <c r="P141" s="147">
        <f>SUM(P142:P155)</f>
        <v>0</v>
      </c>
      <c r="Q141" s="146"/>
      <c r="R141" s="147">
        <f>SUM(R142:R155)</f>
        <v>24.782477480000001</v>
      </c>
      <c r="S141" s="146"/>
      <c r="T141" s="148">
        <f>SUM(T142:T155)</f>
        <v>50.547644000000005</v>
      </c>
      <c r="AR141" s="141" t="s">
        <v>120</v>
      </c>
      <c r="AT141" s="149" t="s">
        <v>73</v>
      </c>
      <c r="AU141" s="149" t="s">
        <v>79</v>
      </c>
      <c r="AY141" s="141" t="s">
        <v>112</v>
      </c>
      <c r="BK141" s="150">
        <f>SUM(BK142:BK155)</f>
        <v>0</v>
      </c>
    </row>
    <row r="142" spans="1:65" s="2" customFormat="1" ht="24" customHeight="1">
      <c r="A142" s="29"/>
      <c r="B142" s="153"/>
      <c r="C142" s="154" t="s">
        <v>177</v>
      </c>
      <c r="D142" s="154" t="s">
        <v>115</v>
      </c>
      <c r="E142" s="155" t="s">
        <v>178</v>
      </c>
      <c r="F142" s="156" t="s">
        <v>179</v>
      </c>
      <c r="G142" s="157" t="s">
        <v>145</v>
      </c>
      <c r="H142" s="158">
        <v>1342.7860000000001</v>
      </c>
      <c r="I142" s="159"/>
      <c r="J142" s="158">
        <f t="shared" ref="J142:J155" si="10">ROUND(I142*H142,3)</f>
        <v>0</v>
      </c>
      <c r="K142" s="160"/>
      <c r="L142" s="30"/>
      <c r="M142" s="161" t="s">
        <v>1</v>
      </c>
      <c r="N142" s="162" t="s">
        <v>40</v>
      </c>
      <c r="O142" s="55"/>
      <c r="P142" s="163">
        <f t="shared" ref="P142:P155" si="11">O142*H142</f>
        <v>0</v>
      </c>
      <c r="Q142" s="163">
        <v>0</v>
      </c>
      <c r="R142" s="163">
        <f t="shared" ref="R142:R155" si="12">Q142*H142</f>
        <v>0</v>
      </c>
      <c r="S142" s="163">
        <v>0</v>
      </c>
      <c r="T142" s="164">
        <f t="shared" ref="T142:T155" si="13">S142*H142</f>
        <v>0</v>
      </c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R142" s="165" t="s">
        <v>180</v>
      </c>
      <c r="AT142" s="165" t="s">
        <v>115</v>
      </c>
      <c r="AU142" s="165" t="s">
        <v>120</v>
      </c>
      <c r="AY142" s="14" t="s">
        <v>112</v>
      </c>
      <c r="BE142" s="166">
        <f t="shared" ref="BE142:BE155" si="14">IF(N142="základná",J142,0)</f>
        <v>0</v>
      </c>
      <c r="BF142" s="166">
        <f t="shared" ref="BF142:BF155" si="15">IF(N142="znížená",J142,0)</f>
        <v>0</v>
      </c>
      <c r="BG142" s="166">
        <f t="shared" ref="BG142:BG155" si="16">IF(N142="zákl. prenesená",J142,0)</f>
        <v>0</v>
      </c>
      <c r="BH142" s="166">
        <f t="shared" ref="BH142:BH155" si="17">IF(N142="zníž. prenesená",J142,0)</f>
        <v>0</v>
      </c>
      <c r="BI142" s="166">
        <f t="shared" ref="BI142:BI155" si="18">IF(N142="nulová",J142,0)</f>
        <v>0</v>
      </c>
      <c r="BJ142" s="14" t="s">
        <v>120</v>
      </c>
      <c r="BK142" s="167">
        <f t="shared" ref="BK142:BK155" si="19">ROUND(I142*H142,3)</f>
        <v>0</v>
      </c>
      <c r="BL142" s="14" t="s">
        <v>180</v>
      </c>
      <c r="BM142" s="165" t="s">
        <v>181</v>
      </c>
    </row>
    <row r="143" spans="1:65" s="2" customFormat="1" ht="24" customHeight="1">
      <c r="A143" s="29"/>
      <c r="B143" s="153"/>
      <c r="C143" s="154" t="s">
        <v>182</v>
      </c>
      <c r="D143" s="154" t="s">
        <v>115</v>
      </c>
      <c r="E143" s="155" t="s">
        <v>183</v>
      </c>
      <c r="F143" s="156" t="s">
        <v>184</v>
      </c>
      <c r="G143" s="157" t="s">
        <v>124</v>
      </c>
      <c r="H143" s="158">
        <v>1141.8599999999999</v>
      </c>
      <c r="I143" s="159"/>
      <c r="J143" s="158">
        <f t="shared" si="10"/>
        <v>0</v>
      </c>
      <c r="K143" s="160"/>
      <c r="L143" s="30"/>
      <c r="M143" s="161" t="s">
        <v>1</v>
      </c>
      <c r="N143" s="162" t="s">
        <v>40</v>
      </c>
      <c r="O143" s="55"/>
      <c r="P143" s="163">
        <f t="shared" si="11"/>
        <v>0</v>
      </c>
      <c r="Q143" s="163">
        <v>0</v>
      </c>
      <c r="R143" s="163">
        <f t="shared" si="12"/>
        <v>0</v>
      </c>
      <c r="S143" s="163">
        <v>0</v>
      </c>
      <c r="T143" s="164">
        <f t="shared" si="13"/>
        <v>0</v>
      </c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R143" s="165" t="s">
        <v>180</v>
      </c>
      <c r="AT143" s="165" t="s">
        <v>115</v>
      </c>
      <c r="AU143" s="165" t="s">
        <v>120</v>
      </c>
      <c r="AY143" s="14" t="s">
        <v>112</v>
      </c>
      <c r="BE143" s="166">
        <f t="shared" si="14"/>
        <v>0</v>
      </c>
      <c r="BF143" s="166">
        <f t="shared" si="15"/>
        <v>0</v>
      </c>
      <c r="BG143" s="166">
        <f t="shared" si="16"/>
        <v>0</v>
      </c>
      <c r="BH143" s="166">
        <f t="shared" si="17"/>
        <v>0</v>
      </c>
      <c r="BI143" s="166">
        <f t="shared" si="18"/>
        <v>0</v>
      </c>
      <c r="BJ143" s="14" t="s">
        <v>120</v>
      </c>
      <c r="BK143" s="167">
        <f t="shared" si="19"/>
        <v>0</v>
      </c>
      <c r="BL143" s="14" t="s">
        <v>180</v>
      </c>
      <c r="BM143" s="165" t="s">
        <v>185</v>
      </c>
    </row>
    <row r="144" spans="1:65" s="2" customFormat="1" ht="24" customHeight="1">
      <c r="A144" s="29"/>
      <c r="B144" s="153"/>
      <c r="C144" s="154" t="s">
        <v>180</v>
      </c>
      <c r="D144" s="154" t="s">
        <v>115</v>
      </c>
      <c r="E144" s="155" t="s">
        <v>186</v>
      </c>
      <c r="F144" s="156" t="s">
        <v>187</v>
      </c>
      <c r="G144" s="157" t="s">
        <v>140</v>
      </c>
      <c r="H144" s="158">
        <v>236</v>
      </c>
      <c r="I144" s="159"/>
      <c r="J144" s="158">
        <f t="shared" si="10"/>
        <v>0</v>
      </c>
      <c r="K144" s="160"/>
      <c r="L144" s="30"/>
      <c r="M144" s="161" t="s">
        <v>1</v>
      </c>
      <c r="N144" s="162" t="s">
        <v>40</v>
      </c>
      <c r="O144" s="55"/>
      <c r="P144" s="163">
        <f t="shared" si="11"/>
        <v>0</v>
      </c>
      <c r="Q144" s="163">
        <v>0</v>
      </c>
      <c r="R144" s="163">
        <f t="shared" si="12"/>
        <v>0</v>
      </c>
      <c r="S144" s="163">
        <v>0</v>
      </c>
      <c r="T144" s="164">
        <f t="shared" si="13"/>
        <v>0</v>
      </c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R144" s="165" t="s">
        <v>180</v>
      </c>
      <c r="AT144" s="165" t="s">
        <v>115</v>
      </c>
      <c r="AU144" s="165" t="s">
        <v>120</v>
      </c>
      <c r="AY144" s="14" t="s">
        <v>112</v>
      </c>
      <c r="BE144" s="166">
        <f t="shared" si="14"/>
        <v>0</v>
      </c>
      <c r="BF144" s="166">
        <f t="shared" si="15"/>
        <v>0</v>
      </c>
      <c r="BG144" s="166">
        <f t="shared" si="16"/>
        <v>0</v>
      </c>
      <c r="BH144" s="166">
        <f t="shared" si="17"/>
        <v>0</v>
      </c>
      <c r="BI144" s="166">
        <f t="shared" si="18"/>
        <v>0</v>
      </c>
      <c r="BJ144" s="14" t="s">
        <v>120</v>
      </c>
      <c r="BK144" s="167">
        <f t="shared" si="19"/>
        <v>0</v>
      </c>
      <c r="BL144" s="14" t="s">
        <v>180</v>
      </c>
      <c r="BM144" s="165" t="s">
        <v>188</v>
      </c>
    </row>
    <row r="145" spans="1:65" s="2" customFormat="1" ht="24" customHeight="1">
      <c r="A145" s="29"/>
      <c r="B145" s="153"/>
      <c r="C145" s="168" t="s">
        <v>189</v>
      </c>
      <c r="D145" s="168" t="s">
        <v>190</v>
      </c>
      <c r="E145" s="169" t="s">
        <v>191</v>
      </c>
      <c r="F145" s="170" t="s">
        <v>407</v>
      </c>
      <c r="G145" s="171" t="s">
        <v>140</v>
      </c>
      <c r="H145" s="172">
        <v>236</v>
      </c>
      <c r="I145" s="173"/>
      <c r="J145" s="172">
        <f t="shared" si="10"/>
        <v>0</v>
      </c>
      <c r="K145" s="174"/>
      <c r="L145" s="175"/>
      <c r="M145" s="176" t="s">
        <v>1</v>
      </c>
      <c r="N145" s="177" t="s">
        <v>40</v>
      </c>
      <c r="O145" s="55"/>
      <c r="P145" s="163">
        <f t="shared" si="11"/>
        <v>0</v>
      </c>
      <c r="Q145" s="163">
        <v>3.96E-3</v>
      </c>
      <c r="R145" s="163">
        <f t="shared" si="12"/>
        <v>0.93455999999999995</v>
      </c>
      <c r="S145" s="163">
        <v>0</v>
      </c>
      <c r="T145" s="164">
        <f t="shared" si="13"/>
        <v>0</v>
      </c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R145" s="165" t="s">
        <v>192</v>
      </c>
      <c r="AT145" s="165" t="s">
        <v>190</v>
      </c>
      <c r="AU145" s="165" t="s">
        <v>120</v>
      </c>
      <c r="AY145" s="14" t="s">
        <v>112</v>
      </c>
      <c r="BE145" s="166">
        <f t="shared" si="14"/>
        <v>0</v>
      </c>
      <c r="BF145" s="166">
        <f t="shared" si="15"/>
        <v>0</v>
      </c>
      <c r="BG145" s="166">
        <f t="shared" si="16"/>
        <v>0</v>
      </c>
      <c r="BH145" s="166">
        <f t="shared" si="17"/>
        <v>0</v>
      </c>
      <c r="BI145" s="166">
        <f t="shared" si="18"/>
        <v>0</v>
      </c>
      <c r="BJ145" s="14" t="s">
        <v>120</v>
      </c>
      <c r="BK145" s="167">
        <f t="shared" si="19"/>
        <v>0</v>
      </c>
      <c r="BL145" s="14" t="s">
        <v>180</v>
      </c>
      <c r="BM145" s="165" t="s">
        <v>193</v>
      </c>
    </row>
    <row r="146" spans="1:65" s="2" customFormat="1" ht="24" customHeight="1">
      <c r="A146" s="29"/>
      <c r="B146" s="153"/>
      <c r="C146" s="154" t="s">
        <v>194</v>
      </c>
      <c r="D146" s="154" t="s">
        <v>115</v>
      </c>
      <c r="E146" s="155" t="s">
        <v>195</v>
      </c>
      <c r="F146" s="156" t="s">
        <v>196</v>
      </c>
      <c r="G146" s="157" t="s">
        <v>145</v>
      </c>
      <c r="H146" s="158">
        <v>1369.1510000000001</v>
      </c>
      <c r="I146" s="159"/>
      <c r="J146" s="158">
        <f t="shared" si="10"/>
        <v>0</v>
      </c>
      <c r="K146" s="160"/>
      <c r="L146" s="30"/>
      <c r="M146" s="161" t="s">
        <v>1</v>
      </c>
      <c r="N146" s="162" t="s">
        <v>40</v>
      </c>
      <c r="O146" s="55"/>
      <c r="P146" s="163">
        <f t="shared" si="11"/>
        <v>0</v>
      </c>
      <c r="Q146" s="163">
        <v>0</v>
      </c>
      <c r="R146" s="163">
        <f t="shared" si="12"/>
        <v>0</v>
      </c>
      <c r="S146" s="163">
        <v>3.4000000000000002E-2</v>
      </c>
      <c r="T146" s="164">
        <f t="shared" si="13"/>
        <v>46.551134000000005</v>
      </c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R146" s="165" t="s">
        <v>180</v>
      </c>
      <c r="AT146" s="165" t="s">
        <v>115</v>
      </c>
      <c r="AU146" s="165" t="s">
        <v>120</v>
      </c>
      <c r="AY146" s="14" t="s">
        <v>112</v>
      </c>
      <c r="BE146" s="166">
        <f t="shared" si="14"/>
        <v>0</v>
      </c>
      <c r="BF146" s="166">
        <f t="shared" si="15"/>
        <v>0</v>
      </c>
      <c r="BG146" s="166">
        <f t="shared" si="16"/>
        <v>0</v>
      </c>
      <c r="BH146" s="166">
        <f t="shared" si="17"/>
        <v>0</v>
      </c>
      <c r="BI146" s="166">
        <f t="shared" si="18"/>
        <v>0</v>
      </c>
      <c r="BJ146" s="14" t="s">
        <v>120</v>
      </c>
      <c r="BK146" s="167">
        <f t="shared" si="19"/>
        <v>0</v>
      </c>
      <c r="BL146" s="14" t="s">
        <v>180</v>
      </c>
      <c r="BM146" s="165" t="s">
        <v>197</v>
      </c>
    </row>
    <row r="147" spans="1:65" s="2" customFormat="1" ht="24" customHeight="1">
      <c r="A147" s="29"/>
      <c r="B147" s="153"/>
      <c r="C147" s="154" t="s">
        <v>198</v>
      </c>
      <c r="D147" s="154" t="s">
        <v>115</v>
      </c>
      <c r="E147" s="155" t="s">
        <v>199</v>
      </c>
      <c r="F147" s="156" t="s">
        <v>200</v>
      </c>
      <c r="G147" s="157" t="s">
        <v>145</v>
      </c>
      <c r="H147" s="158">
        <v>1342.6980000000001</v>
      </c>
      <c r="I147" s="159"/>
      <c r="J147" s="158">
        <f t="shared" si="10"/>
        <v>0</v>
      </c>
      <c r="K147" s="160"/>
      <c r="L147" s="30"/>
      <c r="M147" s="161" t="s">
        <v>1</v>
      </c>
      <c r="N147" s="162" t="s">
        <v>40</v>
      </c>
      <c r="O147" s="55"/>
      <c r="P147" s="163">
        <f t="shared" si="11"/>
        <v>0</v>
      </c>
      <c r="Q147" s="163">
        <v>2.5999999999999998E-4</v>
      </c>
      <c r="R147" s="163">
        <f t="shared" si="12"/>
        <v>0.34910148000000002</v>
      </c>
      <c r="S147" s="163">
        <v>0</v>
      </c>
      <c r="T147" s="164">
        <f t="shared" si="13"/>
        <v>0</v>
      </c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R147" s="165" t="s">
        <v>180</v>
      </c>
      <c r="AT147" s="165" t="s">
        <v>115</v>
      </c>
      <c r="AU147" s="165" t="s">
        <v>120</v>
      </c>
      <c r="AY147" s="14" t="s">
        <v>112</v>
      </c>
      <c r="BE147" s="166">
        <f t="shared" si="14"/>
        <v>0</v>
      </c>
      <c r="BF147" s="166">
        <f t="shared" si="15"/>
        <v>0</v>
      </c>
      <c r="BG147" s="166">
        <f t="shared" si="16"/>
        <v>0</v>
      </c>
      <c r="BH147" s="166">
        <f t="shared" si="17"/>
        <v>0</v>
      </c>
      <c r="BI147" s="166">
        <f t="shared" si="18"/>
        <v>0</v>
      </c>
      <c r="BJ147" s="14" t="s">
        <v>120</v>
      </c>
      <c r="BK147" s="167">
        <f t="shared" si="19"/>
        <v>0</v>
      </c>
      <c r="BL147" s="14" t="s">
        <v>180</v>
      </c>
      <c r="BM147" s="165" t="s">
        <v>201</v>
      </c>
    </row>
    <row r="148" spans="1:65" s="2" customFormat="1" ht="24" customHeight="1">
      <c r="A148" s="29"/>
      <c r="B148" s="153"/>
      <c r="C148" s="168" t="s">
        <v>7</v>
      </c>
      <c r="D148" s="168" t="s">
        <v>190</v>
      </c>
      <c r="E148" s="169" t="s">
        <v>202</v>
      </c>
      <c r="F148" s="170" t="s">
        <v>203</v>
      </c>
      <c r="G148" s="171" t="s">
        <v>118</v>
      </c>
      <c r="H148" s="172">
        <v>31.181999999999999</v>
      </c>
      <c r="I148" s="173"/>
      <c r="J148" s="172">
        <f t="shared" si="10"/>
        <v>0</v>
      </c>
      <c r="K148" s="174"/>
      <c r="L148" s="175"/>
      <c r="M148" s="176" t="s">
        <v>1</v>
      </c>
      <c r="N148" s="177" t="s">
        <v>40</v>
      </c>
      <c r="O148" s="55"/>
      <c r="P148" s="163">
        <f t="shared" si="11"/>
        <v>0</v>
      </c>
      <c r="Q148" s="163">
        <v>0.55000000000000004</v>
      </c>
      <c r="R148" s="163">
        <f t="shared" si="12"/>
        <v>17.150100000000002</v>
      </c>
      <c r="S148" s="163">
        <v>0</v>
      </c>
      <c r="T148" s="164">
        <f t="shared" si="13"/>
        <v>0</v>
      </c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R148" s="165" t="s">
        <v>192</v>
      </c>
      <c r="AT148" s="165" t="s">
        <v>190</v>
      </c>
      <c r="AU148" s="165" t="s">
        <v>120</v>
      </c>
      <c r="AY148" s="14" t="s">
        <v>112</v>
      </c>
      <c r="BE148" s="166">
        <f t="shared" si="14"/>
        <v>0</v>
      </c>
      <c r="BF148" s="166">
        <f t="shared" si="15"/>
        <v>0</v>
      </c>
      <c r="BG148" s="166">
        <f t="shared" si="16"/>
        <v>0</v>
      </c>
      <c r="BH148" s="166">
        <f t="shared" si="17"/>
        <v>0</v>
      </c>
      <c r="BI148" s="166">
        <f t="shared" si="18"/>
        <v>0</v>
      </c>
      <c r="BJ148" s="14" t="s">
        <v>120</v>
      </c>
      <c r="BK148" s="167">
        <f t="shared" si="19"/>
        <v>0</v>
      </c>
      <c r="BL148" s="14" t="s">
        <v>180</v>
      </c>
      <c r="BM148" s="165" t="s">
        <v>204</v>
      </c>
    </row>
    <row r="149" spans="1:65" s="2" customFormat="1" ht="16.5" customHeight="1">
      <c r="A149" s="29"/>
      <c r="B149" s="153"/>
      <c r="C149" s="154" t="s">
        <v>205</v>
      </c>
      <c r="D149" s="154" t="s">
        <v>115</v>
      </c>
      <c r="E149" s="155" t="s">
        <v>206</v>
      </c>
      <c r="F149" s="156" t="s">
        <v>207</v>
      </c>
      <c r="G149" s="157" t="s">
        <v>145</v>
      </c>
      <c r="H149" s="158">
        <v>2854.65</v>
      </c>
      <c r="I149" s="159"/>
      <c r="J149" s="158">
        <f t="shared" si="10"/>
        <v>0</v>
      </c>
      <c r="K149" s="160"/>
      <c r="L149" s="30"/>
      <c r="M149" s="161" t="s">
        <v>1</v>
      </c>
      <c r="N149" s="162" t="s">
        <v>40</v>
      </c>
      <c r="O149" s="55"/>
      <c r="P149" s="163">
        <f t="shared" si="11"/>
        <v>0</v>
      </c>
      <c r="Q149" s="163">
        <v>0</v>
      </c>
      <c r="R149" s="163">
        <f t="shared" si="12"/>
        <v>0</v>
      </c>
      <c r="S149" s="163">
        <v>0</v>
      </c>
      <c r="T149" s="164">
        <f t="shared" si="13"/>
        <v>0</v>
      </c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R149" s="165" t="s">
        <v>180</v>
      </c>
      <c r="AT149" s="165" t="s">
        <v>115</v>
      </c>
      <c r="AU149" s="165" t="s">
        <v>120</v>
      </c>
      <c r="AY149" s="14" t="s">
        <v>112</v>
      </c>
      <c r="BE149" s="166">
        <f t="shared" si="14"/>
        <v>0</v>
      </c>
      <c r="BF149" s="166">
        <f t="shared" si="15"/>
        <v>0</v>
      </c>
      <c r="BG149" s="166">
        <f t="shared" si="16"/>
        <v>0</v>
      </c>
      <c r="BH149" s="166">
        <f t="shared" si="17"/>
        <v>0</v>
      </c>
      <c r="BI149" s="166">
        <f t="shared" si="18"/>
        <v>0</v>
      </c>
      <c r="BJ149" s="14" t="s">
        <v>120</v>
      </c>
      <c r="BK149" s="167">
        <f t="shared" si="19"/>
        <v>0</v>
      </c>
      <c r="BL149" s="14" t="s">
        <v>180</v>
      </c>
      <c r="BM149" s="165" t="s">
        <v>208</v>
      </c>
    </row>
    <row r="150" spans="1:65" s="2" customFormat="1" ht="24" customHeight="1">
      <c r="A150" s="29"/>
      <c r="B150" s="153"/>
      <c r="C150" s="168" t="s">
        <v>209</v>
      </c>
      <c r="D150" s="168" t="s">
        <v>190</v>
      </c>
      <c r="E150" s="169" t="s">
        <v>210</v>
      </c>
      <c r="F150" s="170" t="s">
        <v>211</v>
      </c>
      <c r="G150" s="171" t="s">
        <v>118</v>
      </c>
      <c r="H150" s="172">
        <v>6.28</v>
      </c>
      <c r="I150" s="173"/>
      <c r="J150" s="172">
        <f t="shared" si="10"/>
        <v>0</v>
      </c>
      <c r="K150" s="174"/>
      <c r="L150" s="175"/>
      <c r="M150" s="176" t="s">
        <v>1</v>
      </c>
      <c r="N150" s="177" t="s">
        <v>40</v>
      </c>
      <c r="O150" s="55"/>
      <c r="P150" s="163">
        <f t="shared" si="11"/>
        <v>0</v>
      </c>
      <c r="Q150" s="163">
        <v>0.55000000000000004</v>
      </c>
      <c r="R150" s="163">
        <f t="shared" si="12"/>
        <v>3.4540000000000006</v>
      </c>
      <c r="S150" s="163">
        <v>0</v>
      </c>
      <c r="T150" s="164">
        <f t="shared" si="13"/>
        <v>0</v>
      </c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R150" s="165" t="s">
        <v>192</v>
      </c>
      <c r="AT150" s="165" t="s">
        <v>190</v>
      </c>
      <c r="AU150" s="165" t="s">
        <v>120</v>
      </c>
      <c r="AY150" s="14" t="s">
        <v>112</v>
      </c>
      <c r="BE150" s="166">
        <f t="shared" si="14"/>
        <v>0</v>
      </c>
      <c r="BF150" s="166">
        <f t="shared" si="15"/>
        <v>0</v>
      </c>
      <c r="BG150" s="166">
        <f t="shared" si="16"/>
        <v>0</v>
      </c>
      <c r="BH150" s="166">
        <f t="shared" si="17"/>
        <v>0</v>
      </c>
      <c r="BI150" s="166">
        <f t="shared" si="18"/>
        <v>0</v>
      </c>
      <c r="BJ150" s="14" t="s">
        <v>120</v>
      </c>
      <c r="BK150" s="167">
        <f t="shared" si="19"/>
        <v>0</v>
      </c>
      <c r="BL150" s="14" t="s">
        <v>180</v>
      </c>
      <c r="BM150" s="165" t="s">
        <v>212</v>
      </c>
    </row>
    <row r="151" spans="1:65" s="2" customFormat="1" ht="16.5" customHeight="1">
      <c r="A151" s="29"/>
      <c r="B151" s="153"/>
      <c r="C151" s="154" t="s">
        <v>213</v>
      </c>
      <c r="D151" s="154" t="s">
        <v>115</v>
      </c>
      <c r="E151" s="155" t="s">
        <v>214</v>
      </c>
      <c r="F151" s="156" t="s">
        <v>215</v>
      </c>
      <c r="G151" s="157" t="s">
        <v>145</v>
      </c>
      <c r="H151" s="158">
        <v>1450</v>
      </c>
      <c r="I151" s="159"/>
      <c r="J151" s="158">
        <f t="shared" si="10"/>
        <v>0</v>
      </c>
      <c r="K151" s="160"/>
      <c r="L151" s="30"/>
      <c r="M151" s="161" t="s">
        <v>1</v>
      </c>
      <c r="N151" s="162" t="s">
        <v>40</v>
      </c>
      <c r="O151" s="55"/>
      <c r="P151" s="163">
        <f t="shared" si="11"/>
        <v>0</v>
      </c>
      <c r="Q151" s="163">
        <v>0</v>
      </c>
      <c r="R151" s="163">
        <f t="shared" si="12"/>
        <v>0</v>
      </c>
      <c r="S151" s="163">
        <v>0</v>
      </c>
      <c r="T151" s="164">
        <f t="shared" si="13"/>
        <v>0</v>
      </c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R151" s="165" t="s">
        <v>180</v>
      </c>
      <c r="AT151" s="165" t="s">
        <v>115</v>
      </c>
      <c r="AU151" s="165" t="s">
        <v>120</v>
      </c>
      <c r="AY151" s="14" t="s">
        <v>112</v>
      </c>
      <c r="BE151" s="166">
        <f t="shared" si="14"/>
        <v>0</v>
      </c>
      <c r="BF151" s="166">
        <f t="shared" si="15"/>
        <v>0</v>
      </c>
      <c r="BG151" s="166">
        <f t="shared" si="16"/>
        <v>0</v>
      </c>
      <c r="BH151" s="166">
        <f t="shared" si="17"/>
        <v>0</v>
      </c>
      <c r="BI151" s="166">
        <f t="shared" si="18"/>
        <v>0</v>
      </c>
      <c r="BJ151" s="14" t="s">
        <v>120</v>
      </c>
      <c r="BK151" s="167">
        <f t="shared" si="19"/>
        <v>0</v>
      </c>
      <c r="BL151" s="14" t="s">
        <v>180</v>
      </c>
      <c r="BM151" s="165" t="s">
        <v>216</v>
      </c>
    </row>
    <row r="152" spans="1:65" s="2" customFormat="1" ht="24" customHeight="1">
      <c r="A152" s="29"/>
      <c r="B152" s="153"/>
      <c r="C152" s="168" t="s">
        <v>217</v>
      </c>
      <c r="D152" s="168" t="s">
        <v>190</v>
      </c>
      <c r="E152" s="169" t="s">
        <v>210</v>
      </c>
      <c r="F152" s="170" t="s">
        <v>211</v>
      </c>
      <c r="G152" s="171" t="s">
        <v>118</v>
      </c>
      <c r="H152" s="172">
        <v>3.19</v>
      </c>
      <c r="I152" s="173"/>
      <c r="J152" s="172">
        <f t="shared" si="10"/>
        <v>0</v>
      </c>
      <c r="K152" s="174"/>
      <c r="L152" s="175"/>
      <c r="M152" s="176" t="s">
        <v>1</v>
      </c>
      <c r="N152" s="177" t="s">
        <v>40</v>
      </c>
      <c r="O152" s="55"/>
      <c r="P152" s="163">
        <f t="shared" si="11"/>
        <v>0</v>
      </c>
      <c r="Q152" s="163">
        <v>0.55000000000000004</v>
      </c>
      <c r="R152" s="163">
        <f t="shared" si="12"/>
        <v>1.7545000000000002</v>
      </c>
      <c r="S152" s="163">
        <v>0</v>
      </c>
      <c r="T152" s="164">
        <f t="shared" si="13"/>
        <v>0</v>
      </c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R152" s="165" t="s">
        <v>192</v>
      </c>
      <c r="AT152" s="165" t="s">
        <v>190</v>
      </c>
      <c r="AU152" s="165" t="s">
        <v>120</v>
      </c>
      <c r="AY152" s="14" t="s">
        <v>112</v>
      </c>
      <c r="BE152" s="166">
        <f t="shared" si="14"/>
        <v>0</v>
      </c>
      <c r="BF152" s="166">
        <f t="shared" si="15"/>
        <v>0</v>
      </c>
      <c r="BG152" s="166">
        <f t="shared" si="16"/>
        <v>0</v>
      </c>
      <c r="BH152" s="166">
        <f t="shared" si="17"/>
        <v>0</v>
      </c>
      <c r="BI152" s="166">
        <f t="shared" si="18"/>
        <v>0</v>
      </c>
      <c r="BJ152" s="14" t="s">
        <v>120</v>
      </c>
      <c r="BK152" s="167">
        <f t="shared" si="19"/>
        <v>0</v>
      </c>
      <c r="BL152" s="14" t="s">
        <v>180</v>
      </c>
      <c r="BM152" s="165" t="s">
        <v>218</v>
      </c>
    </row>
    <row r="153" spans="1:65" s="2" customFormat="1" ht="24" customHeight="1">
      <c r="A153" s="29"/>
      <c r="B153" s="153"/>
      <c r="C153" s="154" t="s">
        <v>219</v>
      </c>
      <c r="D153" s="154" t="s">
        <v>115</v>
      </c>
      <c r="E153" s="155" t="s">
        <v>220</v>
      </c>
      <c r="F153" s="156" t="s">
        <v>221</v>
      </c>
      <c r="G153" s="157" t="s">
        <v>124</v>
      </c>
      <c r="H153" s="158">
        <v>570.92999999999995</v>
      </c>
      <c r="I153" s="159"/>
      <c r="J153" s="158">
        <f t="shared" si="10"/>
        <v>0</v>
      </c>
      <c r="K153" s="160"/>
      <c r="L153" s="30"/>
      <c r="M153" s="161" t="s">
        <v>1</v>
      </c>
      <c r="N153" s="162" t="s">
        <v>40</v>
      </c>
      <c r="O153" s="55"/>
      <c r="P153" s="163">
        <f t="shared" si="11"/>
        <v>0</v>
      </c>
      <c r="Q153" s="163">
        <v>0</v>
      </c>
      <c r="R153" s="163">
        <f t="shared" si="12"/>
        <v>0</v>
      </c>
      <c r="S153" s="163">
        <v>7.0000000000000001E-3</v>
      </c>
      <c r="T153" s="164">
        <f t="shared" si="13"/>
        <v>3.9965099999999998</v>
      </c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R153" s="165" t="s">
        <v>180</v>
      </c>
      <c r="AT153" s="165" t="s">
        <v>115</v>
      </c>
      <c r="AU153" s="165" t="s">
        <v>120</v>
      </c>
      <c r="AY153" s="14" t="s">
        <v>112</v>
      </c>
      <c r="BE153" s="166">
        <f t="shared" si="14"/>
        <v>0</v>
      </c>
      <c r="BF153" s="166">
        <f t="shared" si="15"/>
        <v>0</v>
      </c>
      <c r="BG153" s="166">
        <f t="shared" si="16"/>
        <v>0</v>
      </c>
      <c r="BH153" s="166">
        <f t="shared" si="17"/>
        <v>0</v>
      </c>
      <c r="BI153" s="166">
        <f t="shared" si="18"/>
        <v>0</v>
      </c>
      <c r="BJ153" s="14" t="s">
        <v>120</v>
      </c>
      <c r="BK153" s="167">
        <f t="shared" si="19"/>
        <v>0</v>
      </c>
      <c r="BL153" s="14" t="s">
        <v>180</v>
      </c>
      <c r="BM153" s="165" t="s">
        <v>222</v>
      </c>
    </row>
    <row r="154" spans="1:65" s="2" customFormat="1" ht="36" customHeight="1">
      <c r="A154" s="29"/>
      <c r="B154" s="153"/>
      <c r="C154" s="154" t="s">
        <v>223</v>
      </c>
      <c r="D154" s="154" t="s">
        <v>115</v>
      </c>
      <c r="E154" s="155" t="s">
        <v>224</v>
      </c>
      <c r="F154" s="156" t="s">
        <v>225</v>
      </c>
      <c r="G154" s="157" t="s">
        <v>118</v>
      </c>
      <c r="H154" s="158">
        <v>49.36</v>
      </c>
      <c r="I154" s="159"/>
      <c r="J154" s="158">
        <f t="shared" si="10"/>
        <v>0</v>
      </c>
      <c r="K154" s="160"/>
      <c r="L154" s="30"/>
      <c r="M154" s="161" t="s">
        <v>1</v>
      </c>
      <c r="N154" s="162" t="s">
        <v>40</v>
      </c>
      <c r="O154" s="55"/>
      <c r="P154" s="163">
        <f t="shared" si="11"/>
        <v>0</v>
      </c>
      <c r="Q154" s="163">
        <v>2.3099999999999999E-2</v>
      </c>
      <c r="R154" s="163">
        <f t="shared" si="12"/>
        <v>1.1402159999999999</v>
      </c>
      <c r="S154" s="163">
        <v>0</v>
      </c>
      <c r="T154" s="164">
        <f t="shared" si="13"/>
        <v>0</v>
      </c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R154" s="165" t="s">
        <v>180</v>
      </c>
      <c r="AT154" s="165" t="s">
        <v>115</v>
      </c>
      <c r="AU154" s="165" t="s">
        <v>120</v>
      </c>
      <c r="AY154" s="14" t="s">
        <v>112</v>
      </c>
      <c r="BE154" s="166">
        <f t="shared" si="14"/>
        <v>0</v>
      </c>
      <c r="BF154" s="166">
        <f t="shared" si="15"/>
        <v>0</v>
      </c>
      <c r="BG154" s="166">
        <f t="shared" si="16"/>
        <v>0</v>
      </c>
      <c r="BH154" s="166">
        <f t="shared" si="17"/>
        <v>0</v>
      </c>
      <c r="BI154" s="166">
        <f t="shared" si="18"/>
        <v>0</v>
      </c>
      <c r="BJ154" s="14" t="s">
        <v>120</v>
      </c>
      <c r="BK154" s="167">
        <f t="shared" si="19"/>
        <v>0</v>
      </c>
      <c r="BL154" s="14" t="s">
        <v>180</v>
      </c>
      <c r="BM154" s="165" t="s">
        <v>226</v>
      </c>
    </row>
    <row r="155" spans="1:65" s="2" customFormat="1" ht="24" customHeight="1">
      <c r="A155" s="29"/>
      <c r="B155" s="153"/>
      <c r="C155" s="154" t="s">
        <v>227</v>
      </c>
      <c r="D155" s="154" t="s">
        <v>115</v>
      </c>
      <c r="E155" s="155" t="s">
        <v>228</v>
      </c>
      <c r="F155" s="156" t="s">
        <v>229</v>
      </c>
      <c r="G155" s="157" t="s">
        <v>153</v>
      </c>
      <c r="H155" s="158">
        <v>24.782</v>
      </c>
      <c r="I155" s="159"/>
      <c r="J155" s="158">
        <f t="shared" si="10"/>
        <v>0</v>
      </c>
      <c r="K155" s="160"/>
      <c r="L155" s="30"/>
      <c r="M155" s="161" t="s">
        <v>1</v>
      </c>
      <c r="N155" s="162" t="s">
        <v>40</v>
      </c>
      <c r="O155" s="55"/>
      <c r="P155" s="163">
        <f t="shared" si="11"/>
        <v>0</v>
      </c>
      <c r="Q155" s="163">
        <v>0</v>
      </c>
      <c r="R155" s="163">
        <f t="shared" si="12"/>
        <v>0</v>
      </c>
      <c r="S155" s="163">
        <v>0</v>
      </c>
      <c r="T155" s="164">
        <f t="shared" si="13"/>
        <v>0</v>
      </c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R155" s="165" t="s">
        <v>180</v>
      </c>
      <c r="AT155" s="165" t="s">
        <v>115</v>
      </c>
      <c r="AU155" s="165" t="s">
        <v>120</v>
      </c>
      <c r="AY155" s="14" t="s">
        <v>112</v>
      </c>
      <c r="BE155" s="166">
        <f t="shared" si="14"/>
        <v>0</v>
      </c>
      <c r="BF155" s="166">
        <f t="shared" si="15"/>
        <v>0</v>
      </c>
      <c r="BG155" s="166">
        <f t="shared" si="16"/>
        <v>0</v>
      </c>
      <c r="BH155" s="166">
        <f t="shared" si="17"/>
        <v>0</v>
      </c>
      <c r="BI155" s="166">
        <f t="shared" si="18"/>
        <v>0</v>
      </c>
      <c r="BJ155" s="14" t="s">
        <v>120</v>
      </c>
      <c r="BK155" s="167">
        <f t="shared" si="19"/>
        <v>0</v>
      </c>
      <c r="BL155" s="14" t="s">
        <v>180</v>
      </c>
      <c r="BM155" s="165" t="s">
        <v>230</v>
      </c>
    </row>
    <row r="156" spans="1:65" s="12" customFormat="1" ht="22.95" customHeight="1">
      <c r="B156" s="140"/>
      <c r="D156" s="141" t="s">
        <v>73</v>
      </c>
      <c r="E156" s="151" t="s">
        <v>231</v>
      </c>
      <c r="F156" s="151" t="s">
        <v>232</v>
      </c>
      <c r="I156" s="143"/>
      <c r="J156" s="152">
        <f>BK156</f>
        <v>0</v>
      </c>
      <c r="L156" s="140"/>
      <c r="M156" s="145"/>
      <c r="N156" s="146"/>
      <c r="O156" s="146"/>
      <c r="P156" s="147">
        <f>SUM(P157:P167)</f>
        <v>0</v>
      </c>
      <c r="Q156" s="146"/>
      <c r="R156" s="147">
        <f>SUM(R157:R167)</f>
        <v>0.44619960000000009</v>
      </c>
      <c r="S156" s="146"/>
      <c r="T156" s="148">
        <f>SUM(T157:T167)</f>
        <v>1.1867400000000001</v>
      </c>
      <c r="AR156" s="141" t="s">
        <v>120</v>
      </c>
      <c r="AT156" s="149" t="s">
        <v>73</v>
      </c>
      <c r="AU156" s="149" t="s">
        <v>79</v>
      </c>
      <c r="AY156" s="141" t="s">
        <v>112</v>
      </c>
      <c r="BK156" s="150">
        <f>SUM(BK157:BK167)</f>
        <v>0</v>
      </c>
    </row>
    <row r="157" spans="1:65" s="2" customFormat="1" ht="24" customHeight="1">
      <c r="A157" s="29"/>
      <c r="B157" s="153"/>
      <c r="C157" s="154" t="s">
        <v>233</v>
      </c>
      <c r="D157" s="154" t="s">
        <v>115</v>
      </c>
      <c r="E157" s="155" t="s">
        <v>234</v>
      </c>
      <c r="F157" s="156" t="s">
        <v>235</v>
      </c>
      <c r="G157" s="157" t="s">
        <v>145</v>
      </c>
      <c r="H157" s="158">
        <v>117.48</v>
      </c>
      <c r="I157" s="159"/>
      <c r="J157" s="158">
        <f t="shared" ref="J157:J167" si="20">ROUND(I157*H157,3)</f>
        <v>0</v>
      </c>
      <c r="K157" s="160"/>
      <c r="L157" s="30"/>
      <c r="M157" s="161" t="s">
        <v>1</v>
      </c>
      <c r="N157" s="162" t="s">
        <v>40</v>
      </c>
      <c r="O157" s="55"/>
      <c r="P157" s="163">
        <f t="shared" ref="P157:P167" si="21">O157*H157</f>
        <v>0</v>
      </c>
      <c r="Q157" s="163">
        <v>0</v>
      </c>
      <c r="R157" s="163">
        <f t="shared" ref="R157:R167" si="22">Q157*H157</f>
        <v>0</v>
      </c>
      <c r="S157" s="163">
        <v>3.2000000000000002E-3</v>
      </c>
      <c r="T157" s="164">
        <f t="shared" ref="T157:T167" si="23">S157*H157</f>
        <v>0.37593600000000005</v>
      </c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R157" s="165" t="s">
        <v>180</v>
      </c>
      <c r="AT157" s="165" t="s">
        <v>115</v>
      </c>
      <c r="AU157" s="165" t="s">
        <v>120</v>
      </c>
      <c r="AY157" s="14" t="s">
        <v>112</v>
      </c>
      <c r="BE157" s="166">
        <f t="shared" ref="BE157:BE167" si="24">IF(N157="základná",J157,0)</f>
        <v>0</v>
      </c>
      <c r="BF157" s="166">
        <f t="shared" ref="BF157:BF167" si="25">IF(N157="znížená",J157,0)</f>
        <v>0</v>
      </c>
      <c r="BG157" s="166">
        <f t="shared" ref="BG157:BG167" si="26">IF(N157="zákl. prenesená",J157,0)</f>
        <v>0</v>
      </c>
      <c r="BH157" s="166">
        <f t="shared" ref="BH157:BH167" si="27">IF(N157="zníž. prenesená",J157,0)</f>
        <v>0</v>
      </c>
      <c r="BI157" s="166">
        <f t="shared" ref="BI157:BI167" si="28">IF(N157="nulová",J157,0)</f>
        <v>0</v>
      </c>
      <c r="BJ157" s="14" t="s">
        <v>120</v>
      </c>
      <c r="BK157" s="167">
        <f t="shared" ref="BK157:BK167" si="29">ROUND(I157*H157,3)</f>
        <v>0</v>
      </c>
      <c r="BL157" s="14" t="s">
        <v>180</v>
      </c>
      <c r="BM157" s="165" t="s">
        <v>236</v>
      </c>
    </row>
    <row r="158" spans="1:65" s="2" customFormat="1" ht="24" customHeight="1">
      <c r="A158" s="29"/>
      <c r="B158" s="153"/>
      <c r="C158" s="154" t="s">
        <v>237</v>
      </c>
      <c r="D158" s="154" t="s">
        <v>115</v>
      </c>
      <c r="E158" s="155" t="s">
        <v>238</v>
      </c>
      <c r="F158" s="156" t="s">
        <v>239</v>
      </c>
      <c r="G158" s="157" t="s">
        <v>145</v>
      </c>
      <c r="H158" s="158">
        <v>117.48</v>
      </c>
      <c r="I158" s="159"/>
      <c r="J158" s="158">
        <f t="shared" si="20"/>
        <v>0</v>
      </c>
      <c r="K158" s="160"/>
      <c r="L158" s="30"/>
      <c r="M158" s="161" t="s">
        <v>1</v>
      </c>
      <c r="N158" s="162" t="s">
        <v>40</v>
      </c>
      <c r="O158" s="55"/>
      <c r="P158" s="163">
        <f t="shared" si="21"/>
        <v>0</v>
      </c>
      <c r="Q158" s="163">
        <v>0</v>
      </c>
      <c r="R158" s="163">
        <f t="shared" si="22"/>
        <v>0</v>
      </c>
      <c r="S158" s="163">
        <v>4.3E-3</v>
      </c>
      <c r="T158" s="164">
        <f t="shared" si="23"/>
        <v>0.50516400000000006</v>
      </c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R158" s="165" t="s">
        <v>180</v>
      </c>
      <c r="AT158" s="165" t="s">
        <v>115</v>
      </c>
      <c r="AU158" s="165" t="s">
        <v>120</v>
      </c>
      <c r="AY158" s="14" t="s">
        <v>112</v>
      </c>
      <c r="BE158" s="166">
        <f t="shared" si="24"/>
        <v>0</v>
      </c>
      <c r="BF158" s="166">
        <f t="shared" si="25"/>
        <v>0</v>
      </c>
      <c r="BG158" s="166">
        <f t="shared" si="26"/>
        <v>0</v>
      </c>
      <c r="BH158" s="166">
        <f t="shared" si="27"/>
        <v>0</v>
      </c>
      <c r="BI158" s="166">
        <f t="shared" si="28"/>
        <v>0</v>
      </c>
      <c r="BJ158" s="14" t="s">
        <v>120</v>
      </c>
      <c r="BK158" s="167">
        <f t="shared" si="29"/>
        <v>0</v>
      </c>
      <c r="BL158" s="14" t="s">
        <v>180</v>
      </c>
      <c r="BM158" s="165" t="s">
        <v>240</v>
      </c>
    </row>
    <row r="159" spans="1:65" s="2" customFormat="1" ht="24" customHeight="1">
      <c r="A159" s="29"/>
      <c r="B159" s="153"/>
      <c r="C159" s="154" t="s">
        <v>241</v>
      </c>
      <c r="D159" s="154" t="s">
        <v>115</v>
      </c>
      <c r="E159" s="155" t="s">
        <v>242</v>
      </c>
      <c r="F159" s="156" t="s">
        <v>243</v>
      </c>
      <c r="G159" s="157" t="s">
        <v>140</v>
      </c>
      <c r="H159" s="158">
        <v>6</v>
      </c>
      <c r="I159" s="159"/>
      <c r="J159" s="158">
        <f t="shared" si="20"/>
        <v>0</v>
      </c>
      <c r="K159" s="160"/>
      <c r="L159" s="30"/>
      <c r="M159" s="161" t="s">
        <v>1</v>
      </c>
      <c r="N159" s="162" t="s">
        <v>40</v>
      </c>
      <c r="O159" s="55"/>
      <c r="P159" s="163">
        <f t="shared" si="21"/>
        <v>0</v>
      </c>
      <c r="Q159" s="163">
        <v>0</v>
      </c>
      <c r="R159" s="163">
        <f t="shared" si="22"/>
        <v>0</v>
      </c>
      <c r="S159" s="163">
        <v>1.1000000000000001E-3</v>
      </c>
      <c r="T159" s="164">
        <f t="shared" si="23"/>
        <v>6.6E-3</v>
      </c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R159" s="165" t="s">
        <v>180</v>
      </c>
      <c r="AT159" s="165" t="s">
        <v>115</v>
      </c>
      <c r="AU159" s="165" t="s">
        <v>120</v>
      </c>
      <c r="AY159" s="14" t="s">
        <v>112</v>
      </c>
      <c r="BE159" s="166">
        <f t="shared" si="24"/>
        <v>0</v>
      </c>
      <c r="BF159" s="166">
        <f t="shared" si="25"/>
        <v>0</v>
      </c>
      <c r="BG159" s="166">
        <f t="shared" si="26"/>
        <v>0</v>
      </c>
      <c r="BH159" s="166">
        <f t="shared" si="27"/>
        <v>0</v>
      </c>
      <c r="BI159" s="166">
        <f t="shared" si="28"/>
        <v>0</v>
      </c>
      <c r="BJ159" s="14" t="s">
        <v>120</v>
      </c>
      <c r="BK159" s="167">
        <f t="shared" si="29"/>
        <v>0</v>
      </c>
      <c r="BL159" s="14" t="s">
        <v>180</v>
      </c>
      <c r="BM159" s="165" t="s">
        <v>244</v>
      </c>
    </row>
    <row r="160" spans="1:65" s="2" customFormat="1" ht="24" customHeight="1">
      <c r="A160" s="29"/>
      <c r="B160" s="153"/>
      <c r="C160" s="154" t="s">
        <v>245</v>
      </c>
      <c r="D160" s="154" t="s">
        <v>115</v>
      </c>
      <c r="E160" s="155" t="s">
        <v>246</v>
      </c>
      <c r="F160" s="156" t="s">
        <v>247</v>
      </c>
      <c r="G160" s="157" t="s">
        <v>145</v>
      </c>
      <c r="H160" s="158">
        <v>84</v>
      </c>
      <c r="I160" s="159"/>
      <c r="J160" s="158">
        <f t="shared" si="20"/>
        <v>0</v>
      </c>
      <c r="K160" s="160"/>
      <c r="L160" s="30"/>
      <c r="M160" s="161" t="s">
        <v>1</v>
      </c>
      <c r="N160" s="162" t="s">
        <v>40</v>
      </c>
      <c r="O160" s="55"/>
      <c r="P160" s="163">
        <f t="shared" si="21"/>
        <v>0</v>
      </c>
      <c r="Q160" s="163">
        <v>0</v>
      </c>
      <c r="R160" s="163">
        <f t="shared" si="22"/>
        <v>0</v>
      </c>
      <c r="S160" s="163">
        <v>3.5599999999999998E-3</v>
      </c>
      <c r="T160" s="164">
        <f t="shared" si="23"/>
        <v>0.29903999999999997</v>
      </c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R160" s="165" t="s">
        <v>180</v>
      </c>
      <c r="AT160" s="165" t="s">
        <v>115</v>
      </c>
      <c r="AU160" s="165" t="s">
        <v>120</v>
      </c>
      <c r="AY160" s="14" t="s">
        <v>112</v>
      </c>
      <c r="BE160" s="166">
        <f t="shared" si="24"/>
        <v>0</v>
      </c>
      <c r="BF160" s="166">
        <f t="shared" si="25"/>
        <v>0</v>
      </c>
      <c r="BG160" s="166">
        <f t="shared" si="26"/>
        <v>0</v>
      </c>
      <c r="BH160" s="166">
        <f t="shared" si="27"/>
        <v>0</v>
      </c>
      <c r="BI160" s="166">
        <f t="shared" si="28"/>
        <v>0</v>
      </c>
      <c r="BJ160" s="14" t="s">
        <v>120</v>
      </c>
      <c r="BK160" s="167">
        <f t="shared" si="29"/>
        <v>0</v>
      </c>
      <c r="BL160" s="14" t="s">
        <v>180</v>
      </c>
      <c r="BM160" s="165" t="s">
        <v>248</v>
      </c>
    </row>
    <row r="161" spans="1:65" s="2" customFormat="1" ht="24" customHeight="1">
      <c r="A161" s="29"/>
      <c r="B161" s="153"/>
      <c r="C161" s="154" t="s">
        <v>192</v>
      </c>
      <c r="D161" s="154" t="s">
        <v>115</v>
      </c>
      <c r="E161" s="155" t="s">
        <v>249</v>
      </c>
      <c r="F161" s="156" t="s">
        <v>389</v>
      </c>
      <c r="G161" s="157" t="s">
        <v>145</v>
      </c>
      <c r="H161" s="158">
        <v>84</v>
      </c>
      <c r="I161" s="159"/>
      <c r="J161" s="158">
        <f t="shared" si="20"/>
        <v>0</v>
      </c>
      <c r="K161" s="160"/>
      <c r="L161" s="30"/>
      <c r="M161" s="161" t="s">
        <v>1</v>
      </c>
      <c r="N161" s="162" t="s">
        <v>40</v>
      </c>
      <c r="O161" s="55"/>
      <c r="P161" s="163">
        <f t="shared" si="21"/>
        <v>0</v>
      </c>
      <c r="Q161" s="163">
        <v>2.7000000000000001E-3</v>
      </c>
      <c r="R161" s="163">
        <f t="shared" si="22"/>
        <v>0.2268</v>
      </c>
      <c r="S161" s="163">
        <v>0</v>
      </c>
      <c r="T161" s="164">
        <f t="shared" si="23"/>
        <v>0</v>
      </c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R161" s="165" t="s">
        <v>180</v>
      </c>
      <c r="AT161" s="165" t="s">
        <v>115</v>
      </c>
      <c r="AU161" s="165" t="s">
        <v>120</v>
      </c>
      <c r="AY161" s="14" t="s">
        <v>112</v>
      </c>
      <c r="BE161" s="166">
        <f t="shared" si="24"/>
        <v>0</v>
      </c>
      <c r="BF161" s="166">
        <f t="shared" si="25"/>
        <v>0</v>
      </c>
      <c r="BG161" s="166">
        <f t="shared" si="26"/>
        <v>0</v>
      </c>
      <c r="BH161" s="166">
        <f t="shared" si="27"/>
        <v>0</v>
      </c>
      <c r="BI161" s="166">
        <f t="shared" si="28"/>
        <v>0</v>
      </c>
      <c r="BJ161" s="14" t="s">
        <v>120</v>
      </c>
      <c r="BK161" s="167">
        <f t="shared" si="29"/>
        <v>0</v>
      </c>
      <c r="BL161" s="14" t="s">
        <v>180</v>
      </c>
      <c r="BM161" s="165" t="s">
        <v>250</v>
      </c>
    </row>
    <row r="162" spans="1:65" s="2" customFormat="1" ht="24" customHeight="1">
      <c r="A162" s="29"/>
      <c r="B162" s="153"/>
      <c r="C162" s="154" t="s">
        <v>251</v>
      </c>
      <c r="D162" s="154" t="s">
        <v>115</v>
      </c>
      <c r="E162" s="155" t="s">
        <v>252</v>
      </c>
      <c r="F162" s="156" t="s">
        <v>390</v>
      </c>
      <c r="G162" s="157" t="s">
        <v>140</v>
      </c>
      <c r="H162" s="158">
        <v>6</v>
      </c>
      <c r="I162" s="159"/>
      <c r="J162" s="158">
        <f t="shared" si="20"/>
        <v>0</v>
      </c>
      <c r="K162" s="160"/>
      <c r="L162" s="30"/>
      <c r="M162" s="161" t="s">
        <v>1</v>
      </c>
      <c r="N162" s="162" t="s">
        <v>40</v>
      </c>
      <c r="O162" s="55"/>
      <c r="P162" s="163">
        <f t="shared" si="21"/>
        <v>0</v>
      </c>
      <c r="Q162" s="163">
        <v>7.6999999999999996E-4</v>
      </c>
      <c r="R162" s="163">
        <f t="shared" si="22"/>
        <v>4.62E-3</v>
      </c>
      <c r="S162" s="163">
        <v>0</v>
      </c>
      <c r="T162" s="164">
        <f t="shared" si="23"/>
        <v>0</v>
      </c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R162" s="165" t="s">
        <v>180</v>
      </c>
      <c r="AT162" s="165" t="s">
        <v>115</v>
      </c>
      <c r="AU162" s="165" t="s">
        <v>120</v>
      </c>
      <c r="AY162" s="14" t="s">
        <v>112</v>
      </c>
      <c r="BE162" s="166">
        <f t="shared" si="24"/>
        <v>0</v>
      </c>
      <c r="BF162" s="166">
        <f t="shared" si="25"/>
        <v>0</v>
      </c>
      <c r="BG162" s="166">
        <f t="shared" si="26"/>
        <v>0</v>
      </c>
      <c r="BH162" s="166">
        <f t="shared" si="27"/>
        <v>0</v>
      </c>
      <c r="BI162" s="166">
        <f t="shared" si="28"/>
        <v>0</v>
      </c>
      <c r="BJ162" s="14" t="s">
        <v>120</v>
      </c>
      <c r="BK162" s="167">
        <f t="shared" si="29"/>
        <v>0</v>
      </c>
      <c r="BL162" s="14" t="s">
        <v>180</v>
      </c>
      <c r="BM162" s="165" t="s">
        <v>253</v>
      </c>
    </row>
    <row r="163" spans="1:65" s="2" customFormat="1" ht="24" customHeight="1">
      <c r="A163" s="29"/>
      <c r="B163" s="153"/>
      <c r="C163" s="154" t="s">
        <v>254</v>
      </c>
      <c r="D163" s="154" t="s">
        <v>115</v>
      </c>
      <c r="E163" s="155" t="s">
        <v>255</v>
      </c>
      <c r="F163" s="156" t="s">
        <v>391</v>
      </c>
      <c r="G163" s="157" t="s">
        <v>140</v>
      </c>
      <c r="H163" s="158">
        <v>6</v>
      </c>
      <c r="I163" s="159"/>
      <c r="J163" s="158">
        <f t="shared" si="20"/>
        <v>0</v>
      </c>
      <c r="K163" s="160"/>
      <c r="L163" s="30"/>
      <c r="M163" s="161" t="s">
        <v>1</v>
      </c>
      <c r="N163" s="162" t="s">
        <v>40</v>
      </c>
      <c r="O163" s="55"/>
      <c r="P163" s="163">
        <f t="shared" si="21"/>
        <v>0</v>
      </c>
      <c r="Q163" s="163">
        <v>3.8999999999999999E-4</v>
      </c>
      <c r="R163" s="163">
        <f t="shared" si="22"/>
        <v>2.3400000000000001E-3</v>
      </c>
      <c r="S163" s="163">
        <v>0</v>
      </c>
      <c r="T163" s="164">
        <f t="shared" si="23"/>
        <v>0</v>
      </c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R163" s="165" t="s">
        <v>180</v>
      </c>
      <c r="AT163" s="165" t="s">
        <v>115</v>
      </c>
      <c r="AU163" s="165" t="s">
        <v>120</v>
      </c>
      <c r="AY163" s="14" t="s">
        <v>112</v>
      </c>
      <c r="BE163" s="166">
        <f t="shared" si="24"/>
        <v>0</v>
      </c>
      <c r="BF163" s="166">
        <f t="shared" si="25"/>
        <v>0</v>
      </c>
      <c r="BG163" s="166">
        <f t="shared" si="26"/>
        <v>0</v>
      </c>
      <c r="BH163" s="166">
        <f t="shared" si="27"/>
        <v>0</v>
      </c>
      <c r="BI163" s="166">
        <f t="shared" si="28"/>
        <v>0</v>
      </c>
      <c r="BJ163" s="14" t="s">
        <v>120</v>
      </c>
      <c r="BK163" s="167">
        <f t="shared" si="29"/>
        <v>0</v>
      </c>
      <c r="BL163" s="14" t="s">
        <v>180</v>
      </c>
      <c r="BM163" s="165" t="s">
        <v>256</v>
      </c>
    </row>
    <row r="164" spans="1:65" s="2" customFormat="1" ht="24" customHeight="1">
      <c r="A164" s="29"/>
      <c r="B164" s="153"/>
      <c r="C164" s="154" t="s">
        <v>257</v>
      </c>
      <c r="D164" s="154" t="s">
        <v>115</v>
      </c>
      <c r="E164" s="155" t="s">
        <v>258</v>
      </c>
      <c r="F164" s="156" t="s">
        <v>392</v>
      </c>
      <c r="G164" s="157" t="s">
        <v>140</v>
      </c>
      <c r="H164" s="158">
        <v>6</v>
      </c>
      <c r="I164" s="159"/>
      <c r="J164" s="158">
        <f t="shared" si="20"/>
        <v>0</v>
      </c>
      <c r="K164" s="160"/>
      <c r="L164" s="30"/>
      <c r="M164" s="161" t="s">
        <v>1</v>
      </c>
      <c r="N164" s="162" t="s">
        <v>40</v>
      </c>
      <c r="O164" s="55"/>
      <c r="P164" s="163">
        <f t="shared" si="21"/>
        <v>0</v>
      </c>
      <c r="Q164" s="163">
        <v>3.8999999999999999E-4</v>
      </c>
      <c r="R164" s="163">
        <f t="shared" si="22"/>
        <v>2.3400000000000001E-3</v>
      </c>
      <c r="S164" s="163">
        <v>0</v>
      </c>
      <c r="T164" s="164">
        <f t="shared" si="23"/>
        <v>0</v>
      </c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R164" s="165" t="s">
        <v>180</v>
      </c>
      <c r="AT164" s="165" t="s">
        <v>115</v>
      </c>
      <c r="AU164" s="165" t="s">
        <v>120</v>
      </c>
      <c r="AY164" s="14" t="s">
        <v>112</v>
      </c>
      <c r="BE164" s="166">
        <f t="shared" si="24"/>
        <v>0</v>
      </c>
      <c r="BF164" s="166">
        <f t="shared" si="25"/>
        <v>0</v>
      </c>
      <c r="BG164" s="166">
        <f t="shared" si="26"/>
        <v>0</v>
      </c>
      <c r="BH164" s="166">
        <f t="shared" si="27"/>
        <v>0</v>
      </c>
      <c r="BI164" s="166">
        <f t="shared" si="28"/>
        <v>0</v>
      </c>
      <c r="BJ164" s="14" t="s">
        <v>120</v>
      </c>
      <c r="BK164" s="167">
        <f t="shared" si="29"/>
        <v>0</v>
      </c>
      <c r="BL164" s="14" t="s">
        <v>180</v>
      </c>
      <c r="BM164" s="165" t="s">
        <v>259</v>
      </c>
    </row>
    <row r="165" spans="1:65" s="2" customFormat="1" ht="24" customHeight="1">
      <c r="A165" s="29"/>
      <c r="B165" s="153"/>
      <c r="C165" s="154" t="s">
        <v>260</v>
      </c>
      <c r="D165" s="154" t="s">
        <v>115</v>
      </c>
      <c r="E165" s="155" t="s">
        <v>261</v>
      </c>
      <c r="F165" s="156" t="s">
        <v>393</v>
      </c>
      <c r="G165" s="157" t="s">
        <v>145</v>
      </c>
      <c r="H165" s="158">
        <v>117.48</v>
      </c>
      <c r="I165" s="159"/>
      <c r="J165" s="158">
        <f t="shared" si="20"/>
        <v>0</v>
      </c>
      <c r="K165" s="160"/>
      <c r="L165" s="30"/>
      <c r="M165" s="161" t="s">
        <v>1</v>
      </c>
      <c r="N165" s="162" t="s">
        <v>40</v>
      </c>
      <c r="O165" s="55"/>
      <c r="P165" s="163">
        <f t="shared" si="21"/>
        <v>0</v>
      </c>
      <c r="Q165" s="163">
        <v>1.7700000000000001E-3</v>
      </c>
      <c r="R165" s="163">
        <f t="shared" si="22"/>
        <v>0.20793960000000003</v>
      </c>
      <c r="S165" s="163">
        <v>0</v>
      </c>
      <c r="T165" s="164">
        <f t="shared" si="23"/>
        <v>0</v>
      </c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R165" s="165" t="s">
        <v>180</v>
      </c>
      <c r="AT165" s="165" t="s">
        <v>115</v>
      </c>
      <c r="AU165" s="165" t="s">
        <v>120</v>
      </c>
      <c r="AY165" s="14" t="s">
        <v>112</v>
      </c>
      <c r="BE165" s="166">
        <f t="shared" si="24"/>
        <v>0</v>
      </c>
      <c r="BF165" s="166">
        <f t="shared" si="25"/>
        <v>0</v>
      </c>
      <c r="BG165" s="166">
        <f t="shared" si="26"/>
        <v>0</v>
      </c>
      <c r="BH165" s="166">
        <f t="shared" si="27"/>
        <v>0</v>
      </c>
      <c r="BI165" s="166">
        <f t="shared" si="28"/>
        <v>0</v>
      </c>
      <c r="BJ165" s="14" t="s">
        <v>120</v>
      </c>
      <c r="BK165" s="167">
        <f t="shared" si="29"/>
        <v>0</v>
      </c>
      <c r="BL165" s="14" t="s">
        <v>180</v>
      </c>
      <c r="BM165" s="165" t="s">
        <v>262</v>
      </c>
    </row>
    <row r="166" spans="1:65" s="2" customFormat="1" ht="24" customHeight="1">
      <c r="A166" s="29"/>
      <c r="B166" s="153"/>
      <c r="C166" s="154" t="s">
        <v>263</v>
      </c>
      <c r="D166" s="154" t="s">
        <v>115</v>
      </c>
      <c r="E166" s="155" t="s">
        <v>264</v>
      </c>
      <c r="F166" s="156" t="s">
        <v>394</v>
      </c>
      <c r="G166" s="157" t="s">
        <v>140</v>
      </c>
      <c r="H166" s="158">
        <v>6</v>
      </c>
      <c r="I166" s="159"/>
      <c r="J166" s="158">
        <f t="shared" si="20"/>
        <v>0</v>
      </c>
      <c r="K166" s="160"/>
      <c r="L166" s="30"/>
      <c r="M166" s="161" t="s">
        <v>1</v>
      </c>
      <c r="N166" s="162" t="s">
        <v>40</v>
      </c>
      <c r="O166" s="55"/>
      <c r="P166" s="163">
        <f t="shared" si="21"/>
        <v>0</v>
      </c>
      <c r="Q166" s="163">
        <v>3.6000000000000002E-4</v>
      </c>
      <c r="R166" s="163">
        <f t="shared" si="22"/>
        <v>2.16E-3</v>
      </c>
      <c r="S166" s="163">
        <v>0</v>
      </c>
      <c r="T166" s="164">
        <f t="shared" si="23"/>
        <v>0</v>
      </c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R166" s="165" t="s">
        <v>180</v>
      </c>
      <c r="AT166" s="165" t="s">
        <v>115</v>
      </c>
      <c r="AU166" s="165" t="s">
        <v>120</v>
      </c>
      <c r="AY166" s="14" t="s">
        <v>112</v>
      </c>
      <c r="BE166" s="166">
        <f t="shared" si="24"/>
        <v>0</v>
      </c>
      <c r="BF166" s="166">
        <f t="shared" si="25"/>
        <v>0</v>
      </c>
      <c r="BG166" s="166">
        <f t="shared" si="26"/>
        <v>0</v>
      </c>
      <c r="BH166" s="166">
        <f t="shared" si="27"/>
        <v>0</v>
      </c>
      <c r="BI166" s="166">
        <f t="shared" si="28"/>
        <v>0</v>
      </c>
      <c r="BJ166" s="14" t="s">
        <v>120</v>
      </c>
      <c r="BK166" s="167">
        <f t="shared" si="29"/>
        <v>0</v>
      </c>
      <c r="BL166" s="14" t="s">
        <v>180</v>
      </c>
      <c r="BM166" s="165" t="s">
        <v>265</v>
      </c>
    </row>
    <row r="167" spans="1:65" s="2" customFormat="1" ht="24" customHeight="1">
      <c r="A167" s="29"/>
      <c r="B167" s="153"/>
      <c r="C167" s="154" t="s">
        <v>266</v>
      </c>
      <c r="D167" s="154" t="s">
        <v>115</v>
      </c>
      <c r="E167" s="155" t="s">
        <v>267</v>
      </c>
      <c r="F167" s="156" t="s">
        <v>268</v>
      </c>
      <c r="G167" s="157" t="s">
        <v>269</v>
      </c>
      <c r="H167" s="159"/>
      <c r="I167" s="159"/>
      <c r="J167" s="158">
        <f t="shared" si="20"/>
        <v>0</v>
      </c>
      <c r="K167" s="160"/>
      <c r="L167" s="30"/>
      <c r="M167" s="161" t="s">
        <v>1</v>
      </c>
      <c r="N167" s="162" t="s">
        <v>40</v>
      </c>
      <c r="O167" s="55"/>
      <c r="P167" s="163">
        <f t="shared" si="21"/>
        <v>0</v>
      </c>
      <c r="Q167" s="163">
        <v>0</v>
      </c>
      <c r="R167" s="163">
        <f t="shared" si="22"/>
        <v>0</v>
      </c>
      <c r="S167" s="163">
        <v>0</v>
      </c>
      <c r="T167" s="164">
        <f t="shared" si="23"/>
        <v>0</v>
      </c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R167" s="165" t="s">
        <v>180</v>
      </c>
      <c r="AT167" s="165" t="s">
        <v>115</v>
      </c>
      <c r="AU167" s="165" t="s">
        <v>120</v>
      </c>
      <c r="AY167" s="14" t="s">
        <v>112</v>
      </c>
      <c r="BE167" s="166">
        <f t="shared" si="24"/>
        <v>0</v>
      </c>
      <c r="BF167" s="166">
        <f t="shared" si="25"/>
        <v>0</v>
      </c>
      <c r="BG167" s="166">
        <f t="shared" si="26"/>
        <v>0</v>
      </c>
      <c r="BH167" s="166">
        <f t="shared" si="27"/>
        <v>0</v>
      </c>
      <c r="BI167" s="166">
        <f t="shared" si="28"/>
        <v>0</v>
      </c>
      <c r="BJ167" s="14" t="s">
        <v>120</v>
      </c>
      <c r="BK167" s="167">
        <f t="shared" si="29"/>
        <v>0</v>
      </c>
      <c r="BL167" s="14" t="s">
        <v>180</v>
      </c>
      <c r="BM167" s="165" t="s">
        <v>270</v>
      </c>
    </row>
    <row r="168" spans="1:65" s="12" customFormat="1" ht="22.95" customHeight="1">
      <c r="B168" s="140"/>
      <c r="D168" s="141" t="s">
        <v>73</v>
      </c>
      <c r="E168" s="151" t="s">
        <v>271</v>
      </c>
      <c r="F168" s="151" t="s">
        <v>272</v>
      </c>
      <c r="I168" s="143"/>
      <c r="J168" s="152">
        <f>BK168</f>
        <v>0</v>
      </c>
      <c r="L168" s="140"/>
      <c r="M168" s="145"/>
      <c r="N168" s="146"/>
      <c r="O168" s="146"/>
      <c r="P168" s="147">
        <f>SUM(P169:P181)</f>
        <v>0</v>
      </c>
      <c r="Q168" s="146"/>
      <c r="R168" s="147">
        <f>SUM(R169:R181)</f>
        <v>27.171956099999996</v>
      </c>
      <c r="S168" s="146"/>
      <c r="T168" s="148">
        <f>SUM(T169:T181)</f>
        <v>45.674399999999999</v>
      </c>
      <c r="AR168" s="141" t="s">
        <v>120</v>
      </c>
      <c r="AT168" s="149" t="s">
        <v>73</v>
      </c>
      <c r="AU168" s="149" t="s">
        <v>79</v>
      </c>
      <c r="AY168" s="141" t="s">
        <v>112</v>
      </c>
      <c r="BK168" s="150">
        <f>SUM(BK169:BK181)</f>
        <v>0</v>
      </c>
    </row>
    <row r="169" spans="1:65" s="2" customFormat="1" ht="24" customHeight="1">
      <c r="A169" s="29"/>
      <c r="B169" s="153"/>
      <c r="C169" s="154" t="s">
        <v>273</v>
      </c>
      <c r="D169" s="154" t="s">
        <v>115</v>
      </c>
      <c r="E169" s="155" t="s">
        <v>274</v>
      </c>
      <c r="F169" s="156" t="s">
        <v>275</v>
      </c>
      <c r="G169" s="157" t="s">
        <v>124</v>
      </c>
      <c r="H169" s="158">
        <v>570.92999999999995</v>
      </c>
      <c r="I169" s="159"/>
      <c r="J169" s="158">
        <f t="shared" ref="J169:J181" si="30">ROUND(I169*H169,3)</f>
        <v>0</v>
      </c>
      <c r="K169" s="160"/>
      <c r="L169" s="30"/>
      <c r="M169" s="161" t="s">
        <v>1</v>
      </c>
      <c r="N169" s="162" t="s">
        <v>40</v>
      </c>
      <c r="O169" s="55"/>
      <c r="P169" s="163">
        <f t="shared" ref="P169:P181" si="31">O169*H169</f>
        <v>0</v>
      </c>
      <c r="Q169" s="163">
        <v>0</v>
      </c>
      <c r="R169" s="163">
        <f t="shared" ref="R169:R181" si="32">Q169*H169</f>
        <v>0</v>
      </c>
      <c r="S169" s="163">
        <v>0.08</v>
      </c>
      <c r="T169" s="164">
        <f t="shared" ref="T169:T181" si="33">S169*H169</f>
        <v>45.674399999999999</v>
      </c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R169" s="165" t="s">
        <v>180</v>
      </c>
      <c r="AT169" s="165" t="s">
        <v>115</v>
      </c>
      <c r="AU169" s="165" t="s">
        <v>120</v>
      </c>
      <c r="AY169" s="14" t="s">
        <v>112</v>
      </c>
      <c r="BE169" s="166">
        <f t="shared" ref="BE169:BE181" si="34">IF(N169="základná",J169,0)</f>
        <v>0</v>
      </c>
      <c r="BF169" s="166">
        <f t="shared" ref="BF169:BF181" si="35">IF(N169="znížená",J169,0)</f>
        <v>0</v>
      </c>
      <c r="BG169" s="166">
        <f t="shared" ref="BG169:BG181" si="36">IF(N169="zákl. prenesená",J169,0)</f>
        <v>0</v>
      </c>
      <c r="BH169" s="166">
        <f t="shared" ref="BH169:BH181" si="37">IF(N169="zníž. prenesená",J169,0)</f>
        <v>0</v>
      </c>
      <c r="BI169" s="166">
        <f t="shared" ref="BI169:BI181" si="38">IF(N169="nulová",J169,0)</f>
        <v>0</v>
      </c>
      <c r="BJ169" s="14" t="s">
        <v>120</v>
      </c>
      <c r="BK169" s="167">
        <f t="shared" ref="BK169:BK181" si="39">ROUND(I169*H169,3)</f>
        <v>0</v>
      </c>
      <c r="BL169" s="14" t="s">
        <v>180</v>
      </c>
      <c r="BM169" s="165" t="s">
        <v>276</v>
      </c>
    </row>
    <row r="170" spans="1:65" s="2" customFormat="1" ht="24" customHeight="1">
      <c r="A170" s="29"/>
      <c r="B170" s="153"/>
      <c r="C170" s="154" t="s">
        <v>277</v>
      </c>
      <c r="D170" s="154" t="s">
        <v>115</v>
      </c>
      <c r="E170" s="155" t="s">
        <v>278</v>
      </c>
      <c r="F170" s="156" t="s">
        <v>405</v>
      </c>
      <c r="G170" s="157" t="s">
        <v>124</v>
      </c>
      <c r="H170" s="158">
        <v>570.92999999999995</v>
      </c>
      <c r="I170" s="159"/>
      <c r="J170" s="158">
        <f t="shared" si="30"/>
        <v>0</v>
      </c>
      <c r="K170" s="160"/>
      <c r="L170" s="30"/>
      <c r="M170" s="161" t="s">
        <v>1</v>
      </c>
      <c r="N170" s="162" t="s">
        <v>40</v>
      </c>
      <c r="O170" s="55"/>
      <c r="P170" s="163">
        <f t="shared" si="31"/>
        <v>0</v>
      </c>
      <c r="Q170" s="163">
        <v>4.4889999999999999E-2</v>
      </c>
      <c r="R170" s="163">
        <f t="shared" si="32"/>
        <v>25.629047699999997</v>
      </c>
      <c r="S170" s="163">
        <v>0</v>
      </c>
      <c r="T170" s="164">
        <f t="shared" si="33"/>
        <v>0</v>
      </c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R170" s="165" t="s">
        <v>180</v>
      </c>
      <c r="AT170" s="165" t="s">
        <v>115</v>
      </c>
      <c r="AU170" s="165" t="s">
        <v>120</v>
      </c>
      <c r="AY170" s="14" t="s">
        <v>112</v>
      </c>
      <c r="BE170" s="166">
        <f t="shared" si="34"/>
        <v>0</v>
      </c>
      <c r="BF170" s="166">
        <f t="shared" si="35"/>
        <v>0</v>
      </c>
      <c r="BG170" s="166">
        <f t="shared" si="36"/>
        <v>0</v>
      </c>
      <c r="BH170" s="166">
        <f t="shared" si="37"/>
        <v>0</v>
      </c>
      <c r="BI170" s="166">
        <f t="shared" si="38"/>
        <v>0</v>
      </c>
      <c r="BJ170" s="14" t="s">
        <v>120</v>
      </c>
      <c r="BK170" s="167">
        <f t="shared" si="39"/>
        <v>0</v>
      </c>
      <c r="BL170" s="14" t="s">
        <v>180</v>
      </c>
      <c r="BM170" s="165" t="s">
        <v>279</v>
      </c>
    </row>
    <row r="171" spans="1:65" s="2" customFormat="1" ht="24" customHeight="1">
      <c r="A171" s="29"/>
      <c r="B171" s="153"/>
      <c r="C171" s="154" t="s">
        <v>280</v>
      </c>
      <c r="D171" s="154" t="s">
        <v>115</v>
      </c>
      <c r="E171" s="155" t="s">
        <v>281</v>
      </c>
      <c r="F171" s="156" t="s">
        <v>395</v>
      </c>
      <c r="G171" s="157" t="s">
        <v>145</v>
      </c>
      <c r="H171" s="158">
        <v>99.6</v>
      </c>
      <c r="I171" s="159"/>
      <c r="J171" s="158">
        <f t="shared" si="30"/>
        <v>0</v>
      </c>
      <c r="K171" s="160"/>
      <c r="L171" s="30"/>
      <c r="M171" s="161" t="s">
        <v>1</v>
      </c>
      <c r="N171" s="162" t="s">
        <v>40</v>
      </c>
      <c r="O171" s="55"/>
      <c r="P171" s="163">
        <f t="shared" si="31"/>
        <v>0</v>
      </c>
      <c r="Q171" s="163">
        <v>1.3999999999999999E-4</v>
      </c>
      <c r="R171" s="163">
        <f t="shared" si="32"/>
        <v>1.3943999999999998E-2</v>
      </c>
      <c r="S171" s="163">
        <v>0</v>
      </c>
      <c r="T171" s="164">
        <f t="shared" si="33"/>
        <v>0</v>
      </c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R171" s="165" t="s">
        <v>180</v>
      </c>
      <c r="AT171" s="165" t="s">
        <v>115</v>
      </c>
      <c r="AU171" s="165" t="s">
        <v>120</v>
      </c>
      <c r="AY171" s="14" t="s">
        <v>112</v>
      </c>
      <c r="BE171" s="166">
        <f t="shared" si="34"/>
        <v>0</v>
      </c>
      <c r="BF171" s="166">
        <f t="shared" si="35"/>
        <v>0</v>
      </c>
      <c r="BG171" s="166">
        <f t="shared" si="36"/>
        <v>0</v>
      </c>
      <c r="BH171" s="166">
        <f t="shared" si="37"/>
        <v>0</v>
      </c>
      <c r="BI171" s="166">
        <f t="shared" si="38"/>
        <v>0</v>
      </c>
      <c r="BJ171" s="14" t="s">
        <v>120</v>
      </c>
      <c r="BK171" s="167">
        <f t="shared" si="39"/>
        <v>0</v>
      </c>
      <c r="BL171" s="14" t="s">
        <v>180</v>
      </c>
      <c r="BM171" s="165" t="s">
        <v>282</v>
      </c>
    </row>
    <row r="172" spans="1:65" s="2" customFormat="1" ht="24" customHeight="1">
      <c r="A172" s="29"/>
      <c r="B172" s="153"/>
      <c r="C172" s="154" t="s">
        <v>283</v>
      </c>
      <c r="D172" s="154" t="s">
        <v>115</v>
      </c>
      <c r="E172" s="155" t="s">
        <v>284</v>
      </c>
      <c r="F172" s="156" t="s">
        <v>396</v>
      </c>
      <c r="G172" s="157" t="s">
        <v>145</v>
      </c>
      <c r="H172" s="158">
        <v>33.5</v>
      </c>
      <c r="I172" s="159"/>
      <c r="J172" s="158">
        <f t="shared" si="30"/>
        <v>0</v>
      </c>
      <c r="K172" s="160"/>
      <c r="L172" s="30"/>
      <c r="M172" s="161" t="s">
        <v>1</v>
      </c>
      <c r="N172" s="162" t="s">
        <v>40</v>
      </c>
      <c r="O172" s="55"/>
      <c r="P172" s="163">
        <f t="shared" si="31"/>
        <v>0</v>
      </c>
      <c r="Q172" s="163">
        <v>8.3800000000000003E-3</v>
      </c>
      <c r="R172" s="163">
        <f t="shared" si="32"/>
        <v>0.28073000000000004</v>
      </c>
      <c r="S172" s="163">
        <v>0</v>
      </c>
      <c r="T172" s="164">
        <f t="shared" si="33"/>
        <v>0</v>
      </c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R172" s="165" t="s">
        <v>180</v>
      </c>
      <c r="AT172" s="165" t="s">
        <v>115</v>
      </c>
      <c r="AU172" s="165" t="s">
        <v>120</v>
      </c>
      <c r="AY172" s="14" t="s">
        <v>112</v>
      </c>
      <c r="BE172" s="166">
        <f t="shared" si="34"/>
        <v>0</v>
      </c>
      <c r="BF172" s="166">
        <f t="shared" si="35"/>
        <v>0</v>
      </c>
      <c r="BG172" s="166">
        <f t="shared" si="36"/>
        <v>0</v>
      </c>
      <c r="BH172" s="166">
        <f t="shared" si="37"/>
        <v>0</v>
      </c>
      <c r="BI172" s="166">
        <f t="shared" si="38"/>
        <v>0</v>
      </c>
      <c r="BJ172" s="14" t="s">
        <v>120</v>
      </c>
      <c r="BK172" s="167">
        <f t="shared" si="39"/>
        <v>0</v>
      </c>
      <c r="BL172" s="14" t="s">
        <v>180</v>
      </c>
      <c r="BM172" s="165" t="s">
        <v>285</v>
      </c>
    </row>
    <row r="173" spans="1:65" s="2" customFormat="1" ht="24" customHeight="1">
      <c r="A173" s="29"/>
      <c r="B173" s="153"/>
      <c r="C173" s="154" t="s">
        <v>286</v>
      </c>
      <c r="D173" s="154" t="s">
        <v>115</v>
      </c>
      <c r="E173" s="155" t="s">
        <v>287</v>
      </c>
      <c r="F173" s="156" t="s">
        <v>397</v>
      </c>
      <c r="G173" s="157" t="s">
        <v>145</v>
      </c>
      <c r="H173" s="158">
        <v>37.799999999999997</v>
      </c>
      <c r="I173" s="159"/>
      <c r="J173" s="158">
        <f t="shared" si="30"/>
        <v>0</v>
      </c>
      <c r="K173" s="160"/>
      <c r="L173" s="30"/>
      <c r="M173" s="161" t="s">
        <v>1</v>
      </c>
      <c r="N173" s="162" t="s">
        <v>40</v>
      </c>
      <c r="O173" s="55"/>
      <c r="P173" s="163">
        <f t="shared" si="31"/>
        <v>0</v>
      </c>
      <c r="Q173" s="163">
        <v>8.6099999999999996E-3</v>
      </c>
      <c r="R173" s="163">
        <f t="shared" si="32"/>
        <v>0.32545799999999997</v>
      </c>
      <c r="S173" s="163">
        <v>0</v>
      </c>
      <c r="T173" s="164">
        <f t="shared" si="33"/>
        <v>0</v>
      </c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R173" s="165" t="s">
        <v>180</v>
      </c>
      <c r="AT173" s="165" t="s">
        <v>115</v>
      </c>
      <c r="AU173" s="165" t="s">
        <v>120</v>
      </c>
      <c r="AY173" s="14" t="s">
        <v>112</v>
      </c>
      <c r="BE173" s="166">
        <f t="shared" si="34"/>
        <v>0</v>
      </c>
      <c r="BF173" s="166">
        <f t="shared" si="35"/>
        <v>0</v>
      </c>
      <c r="BG173" s="166">
        <f t="shared" si="36"/>
        <v>0</v>
      </c>
      <c r="BH173" s="166">
        <f t="shared" si="37"/>
        <v>0</v>
      </c>
      <c r="BI173" s="166">
        <f t="shared" si="38"/>
        <v>0</v>
      </c>
      <c r="BJ173" s="14" t="s">
        <v>120</v>
      </c>
      <c r="BK173" s="167">
        <f t="shared" si="39"/>
        <v>0</v>
      </c>
      <c r="BL173" s="14" t="s">
        <v>180</v>
      </c>
      <c r="BM173" s="165" t="s">
        <v>288</v>
      </c>
    </row>
    <row r="174" spans="1:65" s="2" customFormat="1" ht="24" customHeight="1">
      <c r="A174" s="29"/>
      <c r="B174" s="153"/>
      <c r="C174" s="154" t="s">
        <v>289</v>
      </c>
      <c r="D174" s="154" t="s">
        <v>115</v>
      </c>
      <c r="E174" s="155" t="s">
        <v>290</v>
      </c>
      <c r="F174" s="156" t="s">
        <v>398</v>
      </c>
      <c r="G174" s="157" t="s">
        <v>145</v>
      </c>
      <c r="H174" s="158">
        <v>17.100000000000001</v>
      </c>
      <c r="I174" s="159"/>
      <c r="J174" s="158">
        <f t="shared" si="30"/>
        <v>0</v>
      </c>
      <c r="K174" s="160"/>
      <c r="L174" s="30"/>
      <c r="M174" s="161" t="s">
        <v>1</v>
      </c>
      <c r="N174" s="162" t="s">
        <v>40</v>
      </c>
      <c r="O174" s="55"/>
      <c r="P174" s="163">
        <f t="shared" si="31"/>
        <v>0</v>
      </c>
      <c r="Q174" s="163">
        <v>1.83E-3</v>
      </c>
      <c r="R174" s="163">
        <f t="shared" si="32"/>
        <v>3.1293000000000001E-2</v>
      </c>
      <c r="S174" s="163">
        <v>0</v>
      </c>
      <c r="T174" s="164">
        <f t="shared" si="33"/>
        <v>0</v>
      </c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R174" s="165" t="s">
        <v>180</v>
      </c>
      <c r="AT174" s="165" t="s">
        <v>115</v>
      </c>
      <c r="AU174" s="165" t="s">
        <v>120</v>
      </c>
      <c r="AY174" s="14" t="s">
        <v>112</v>
      </c>
      <c r="BE174" s="166">
        <f t="shared" si="34"/>
        <v>0</v>
      </c>
      <c r="BF174" s="166">
        <f t="shared" si="35"/>
        <v>0</v>
      </c>
      <c r="BG174" s="166">
        <f t="shared" si="36"/>
        <v>0</v>
      </c>
      <c r="BH174" s="166">
        <f t="shared" si="37"/>
        <v>0</v>
      </c>
      <c r="BI174" s="166">
        <f t="shared" si="38"/>
        <v>0</v>
      </c>
      <c r="BJ174" s="14" t="s">
        <v>120</v>
      </c>
      <c r="BK174" s="167">
        <f t="shared" si="39"/>
        <v>0</v>
      </c>
      <c r="BL174" s="14" t="s">
        <v>180</v>
      </c>
      <c r="BM174" s="165" t="s">
        <v>291</v>
      </c>
    </row>
    <row r="175" spans="1:65" s="2" customFormat="1" ht="24" customHeight="1">
      <c r="A175" s="29"/>
      <c r="B175" s="153"/>
      <c r="C175" s="154" t="s">
        <v>292</v>
      </c>
      <c r="D175" s="154" t="s">
        <v>115</v>
      </c>
      <c r="E175" s="155" t="s">
        <v>293</v>
      </c>
      <c r="F175" s="156" t="s">
        <v>399</v>
      </c>
      <c r="G175" s="157" t="s">
        <v>145</v>
      </c>
      <c r="H175" s="158">
        <v>117.48</v>
      </c>
      <c r="I175" s="159"/>
      <c r="J175" s="158">
        <f t="shared" si="30"/>
        <v>0</v>
      </c>
      <c r="K175" s="160"/>
      <c r="L175" s="30"/>
      <c r="M175" s="161" t="s">
        <v>1</v>
      </c>
      <c r="N175" s="162" t="s">
        <v>40</v>
      </c>
      <c r="O175" s="55"/>
      <c r="P175" s="163">
        <f t="shared" si="31"/>
        <v>0</v>
      </c>
      <c r="Q175" s="163">
        <v>3.5799999999999998E-3</v>
      </c>
      <c r="R175" s="163">
        <f t="shared" si="32"/>
        <v>0.42057840000000002</v>
      </c>
      <c r="S175" s="163">
        <v>0</v>
      </c>
      <c r="T175" s="164">
        <f t="shared" si="33"/>
        <v>0</v>
      </c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R175" s="165" t="s">
        <v>180</v>
      </c>
      <c r="AT175" s="165" t="s">
        <v>115</v>
      </c>
      <c r="AU175" s="165" t="s">
        <v>120</v>
      </c>
      <c r="AY175" s="14" t="s">
        <v>112</v>
      </c>
      <c r="BE175" s="166">
        <f t="shared" si="34"/>
        <v>0</v>
      </c>
      <c r="BF175" s="166">
        <f t="shared" si="35"/>
        <v>0</v>
      </c>
      <c r="BG175" s="166">
        <f t="shared" si="36"/>
        <v>0</v>
      </c>
      <c r="BH175" s="166">
        <f t="shared" si="37"/>
        <v>0</v>
      </c>
      <c r="BI175" s="166">
        <f t="shared" si="38"/>
        <v>0</v>
      </c>
      <c r="BJ175" s="14" t="s">
        <v>120</v>
      </c>
      <c r="BK175" s="167">
        <f t="shared" si="39"/>
        <v>0</v>
      </c>
      <c r="BL175" s="14" t="s">
        <v>180</v>
      </c>
      <c r="BM175" s="165" t="s">
        <v>294</v>
      </c>
    </row>
    <row r="176" spans="1:65" s="2" customFormat="1" ht="16.5" customHeight="1">
      <c r="A176" s="29"/>
      <c r="B176" s="153"/>
      <c r="C176" s="154" t="s">
        <v>295</v>
      </c>
      <c r="D176" s="154" t="s">
        <v>115</v>
      </c>
      <c r="E176" s="155" t="s">
        <v>296</v>
      </c>
      <c r="F176" s="156" t="s">
        <v>400</v>
      </c>
      <c r="G176" s="157" t="s">
        <v>140</v>
      </c>
      <c r="H176" s="158">
        <v>78.266999999999996</v>
      </c>
      <c r="I176" s="159"/>
      <c r="J176" s="158">
        <f t="shared" si="30"/>
        <v>0</v>
      </c>
      <c r="K176" s="160"/>
      <c r="L176" s="30"/>
      <c r="M176" s="161" t="s">
        <v>1</v>
      </c>
      <c r="N176" s="162" t="s">
        <v>40</v>
      </c>
      <c r="O176" s="55"/>
      <c r="P176" s="163">
        <f t="shared" si="31"/>
        <v>0</v>
      </c>
      <c r="Q176" s="163">
        <v>3.0000000000000001E-3</v>
      </c>
      <c r="R176" s="163">
        <f t="shared" si="32"/>
        <v>0.23480099999999998</v>
      </c>
      <c r="S176" s="163">
        <v>0</v>
      </c>
      <c r="T176" s="164">
        <f t="shared" si="33"/>
        <v>0</v>
      </c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R176" s="165" t="s">
        <v>180</v>
      </c>
      <c r="AT176" s="165" t="s">
        <v>115</v>
      </c>
      <c r="AU176" s="165" t="s">
        <v>120</v>
      </c>
      <c r="AY176" s="14" t="s">
        <v>112</v>
      </c>
      <c r="BE176" s="166">
        <f t="shared" si="34"/>
        <v>0</v>
      </c>
      <c r="BF176" s="166">
        <f t="shared" si="35"/>
        <v>0</v>
      </c>
      <c r="BG176" s="166">
        <f t="shared" si="36"/>
        <v>0</v>
      </c>
      <c r="BH176" s="166">
        <f t="shared" si="37"/>
        <v>0</v>
      </c>
      <c r="BI176" s="166">
        <f t="shared" si="38"/>
        <v>0</v>
      </c>
      <c r="BJ176" s="14" t="s">
        <v>120</v>
      </c>
      <c r="BK176" s="167">
        <f t="shared" si="39"/>
        <v>0</v>
      </c>
      <c r="BL176" s="14" t="s">
        <v>180</v>
      </c>
      <c r="BM176" s="165" t="s">
        <v>297</v>
      </c>
    </row>
    <row r="177" spans="1:65" s="2" customFormat="1" ht="16.5" customHeight="1">
      <c r="A177" s="29"/>
      <c r="B177" s="153"/>
      <c r="C177" s="154" t="s">
        <v>298</v>
      </c>
      <c r="D177" s="154" t="s">
        <v>115</v>
      </c>
      <c r="E177" s="155" t="s">
        <v>299</v>
      </c>
      <c r="F177" s="156" t="s">
        <v>401</v>
      </c>
      <c r="G177" s="157" t="s">
        <v>140</v>
      </c>
      <c r="H177" s="158">
        <v>170</v>
      </c>
      <c r="I177" s="159"/>
      <c r="J177" s="158">
        <f t="shared" si="30"/>
        <v>0</v>
      </c>
      <c r="K177" s="160"/>
      <c r="L177" s="30"/>
      <c r="M177" s="161" t="s">
        <v>1</v>
      </c>
      <c r="N177" s="162" t="s">
        <v>40</v>
      </c>
      <c r="O177" s="55"/>
      <c r="P177" s="163">
        <f t="shared" si="31"/>
        <v>0</v>
      </c>
      <c r="Q177" s="163">
        <v>1.2E-4</v>
      </c>
      <c r="R177" s="163">
        <f t="shared" si="32"/>
        <v>2.0400000000000001E-2</v>
      </c>
      <c r="S177" s="163">
        <v>0</v>
      </c>
      <c r="T177" s="164">
        <f t="shared" si="33"/>
        <v>0</v>
      </c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R177" s="165" t="s">
        <v>180</v>
      </c>
      <c r="AT177" s="165" t="s">
        <v>115</v>
      </c>
      <c r="AU177" s="165" t="s">
        <v>120</v>
      </c>
      <c r="AY177" s="14" t="s">
        <v>112</v>
      </c>
      <c r="BE177" s="166">
        <f t="shared" si="34"/>
        <v>0</v>
      </c>
      <c r="BF177" s="166">
        <f t="shared" si="35"/>
        <v>0</v>
      </c>
      <c r="BG177" s="166">
        <f t="shared" si="36"/>
        <v>0</v>
      </c>
      <c r="BH177" s="166">
        <f t="shared" si="37"/>
        <v>0</v>
      </c>
      <c r="BI177" s="166">
        <f t="shared" si="38"/>
        <v>0</v>
      </c>
      <c r="BJ177" s="14" t="s">
        <v>120</v>
      </c>
      <c r="BK177" s="167">
        <f t="shared" si="39"/>
        <v>0</v>
      </c>
      <c r="BL177" s="14" t="s">
        <v>180</v>
      </c>
      <c r="BM177" s="165" t="s">
        <v>300</v>
      </c>
    </row>
    <row r="178" spans="1:65" s="2" customFormat="1" ht="16.5" customHeight="1">
      <c r="A178" s="29"/>
      <c r="B178" s="153"/>
      <c r="C178" s="154" t="s">
        <v>301</v>
      </c>
      <c r="D178" s="154" t="s">
        <v>115</v>
      </c>
      <c r="E178" s="155" t="s">
        <v>302</v>
      </c>
      <c r="F178" s="156" t="s">
        <v>402</v>
      </c>
      <c r="G178" s="157" t="s">
        <v>140</v>
      </c>
      <c r="H178" s="158">
        <v>127</v>
      </c>
      <c r="I178" s="159"/>
      <c r="J178" s="158">
        <f t="shared" si="30"/>
        <v>0</v>
      </c>
      <c r="K178" s="160"/>
      <c r="L178" s="30"/>
      <c r="M178" s="161" t="s">
        <v>1</v>
      </c>
      <c r="N178" s="162" t="s">
        <v>40</v>
      </c>
      <c r="O178" s="55"/>
      <c r="P178" s="163">
        <f t="shared" si="31"/>
        <v>0</v>
      </c>
      <c r="Q178" s="163">
        <v>1E-4</v>
      </c>
      <c r="R178" s="163">
        <f t="shared" si="32"/>
        <v>1.2700000000000001E-2</v>
      </c>
      <c r="S178" s="163">
        <v>0</v>
      </c>
      <c r="T178" s="164">
        <f t="shared" si="33"/>
        <v>0</v>
      </c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R178" s="165" t="s">
        <v>180</v>
      </c>
      <c r="AT178" s="165" t="s">
        <v>115</v>
      </c>
      <c r="AU178" s="165" t="s">
        <v>120</v>
      </c>
      <c r="AY178" s="14" t="s">
        <v>112</v>
      </c>
      <c r="BE178" s="166">
        <f t="shared" si="34"/>
        <v>0</v>
      </c>
      <c r="BF178" s="166">
        <f t="shared" si="35"/>
        <v>0</v>
      </c>
      <c r="BG178" s="166">
        <f t="shared" si="36"/>
        <v>0</v>
      </c>
      <c r="BH178" s="166">
        <f t="shared" si="37"/>
        <v>0</v>
      </c>
      <c r="BI178" s="166">
        <f t="shared" si="38"/>
        <v>0</v>
      </c>
      <c r="BJ178" s="14" t="s">
        <v>120</v>
      </c>
      <c r="BK178" s="167">
        <f t="shared" si="39"/>
        <v>0</v>
      </c>
      <c r="BL178" s="14" t="s">
        <v>180</v>
      </c>
      <c r="BM178" s="165" t="s">
        <v>303</v>
      </c>
    </row>
    <row r="179" spans="1:65" s="2" customFormat="1" ht="16.5" customHeight="1">
      <c r="A179" s="29"/>
      <c r="B179" s="153"/>
      <c r="C179" s="154" t="s">
        <v>304</v>
      </c>
      <c r="D179" s="154" t="s">
        <v>115</v>
      </c>
      <c r="E179" s="155" t="s">
        <v>305</v>
      </c>
      <c r="F179" s="156" t="s">
        <v>403</v>
      </c>
      <c r="G179" s="157" t="s">
        <v>145</v>
      </c>
      <c r="H179" s="158">
        <v>13.5</v>
      </c>
      <c r="I179" s="159"/>
      <c r="J179" s="158">
        <f t="shared" si="30"/>
        <v>0</v>
      </c>
      <c r="K179" s="160"/>
      <c r="L179" s="30"/>
      <c r="M179" s="161" t="s">
        <v>1</v>
      </c>
      <c r="N179" s="162" t="s">
        <v>40</v>
      </c>
      <c r="O179" s="55"/>
      <c r="P179" s="163">
        <f t="shared" si="31"/>
        <v>0</v>
      </c>
      <c r="Q179" s="163">
        <v>2.3500000000000001E-3</v>
      </c>
      <c r="R179" s="163">
        <f t="shared" si="32"/>
        <v>3.1725000000000003E-2</v>
      </c>
      <c r="S179" s="163">
        <v>0</v>
      </c>
      <c r="T179" s="164">
        <f t="shared" si="33"/>
        <v>0</v>
      </c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R179" s="165" t="s">
        <v>180</v>
      </c>
      <c r="AT179" s="165" t="s">
        <v>115</v>
      </c>
      <c r="AU179" s="165" t="s">
        <v>120</v>
      </c>
      <c r="AY179" s="14" t="s">
        <v>112</v>
      </c>
      <c r="BE179" s="166">
        <f t="shared" si="34"/>
        <v>0</v>
      </c>
      <c r="BF179" s="166">
        <f t="shared" si="35"/>
        <v>0</v>
      </c>
      <c r="BG179" s="166">
        <f t="shared" si="36"/>
        <v>0</v>
      </c>
      <c r="BH179" s="166">
        <f t="shared" si="37"/>
        <v>0</v>
      </c>
      <c r="BI179" s="166">
        <f t="shared" si="38"/>
        <v>0</v>
      </c>
      <c r="BJ179" s="14" t="s">
        <v>120</v>
      </c>
      <c r="BK179" s="167">
        <f t="shared" si="39"/>
        <v>0</v>
      </c>
      <c r="BL179" s="14" t="s">
        <v>180</v>
      </c>
      <c r="BM179" s="165" t="s">
        <v>306</v>
      </c>
    </row>
    <row r="180" spans="1:65" s="2" customFormat="1" ht="16.5" customHeight="1">
      <c r="A180" s="29"/>
      <c r="B180" s="153"/>
      <c r="C180" s="154" t="s">
        <v>307</v>
      </c>
      <c r="D180" s="154" t="s">
        <v>115</v>
      </c>
      <c r="E180" s="155" t="s">
        <v>308</v>
      </c>
      <c r="F180" s="156" t="s">
        <v>404</v>
      </c>
      <c r="G180" s="157" t="s">
        <v>124</v>
      </c>
      <c r="H180" s="158">
        <v>570.92999999999995</v>
      </c>
      <c r="I180" s="159"/>
      <c r="J180" s="158">
        <f t="shared" si="30"/>
        <v>0</v>
      </c>
      <c r="K180" s="160"/>
      <c r="L180" s="30"/>
      <c r="M180" s="161" t="s">
        <v>1</v>
      </c>
      <c r="N180" s="162" t="s">
        <v>40</v>
      </c>
      <c r="O180" s="55"/>
      <c r="P180" s="163">
        <f t="shared" si="31"/>
        <v>0</v>
      </c>
      <c r="Q180" s="163">
        <v>2.9999999999999997E-4</v>
      </c>
      <c r="R180" s="163">
        <f t="shared" si="32"/>
        <v>0.17127899999999996</v>
      </c>
      <c r="S180" s="163">
        <v>0</v>
      </c>
      <c r="T180" s="164">
        <f t="shared" si="33"/>
        <v>0</v>
      </c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R180" s="165" t="s">
        <v>180</v>
      </c>
      <c r="AT180" s="165" t="s">
        <v>115</v>
      </c>
      <c r="AU180" s="165" t="s">
        <v>120</v>
      </c>
      <c r="AY180" s="14" t="s">
        <v>112</v>
      </c>
      <c r="BE180" s="166">
        <f t="shared" si="34"/>
        <v>0</v>
      </c>
      <c r="BF180" s="166">
        <f t="shared" si="35"/>
        <v>0</v>
      </c>
      <c r="BG180" s="166">
        <f t="shared" si="36"/>
        <v>0</v>
      </c>
      <c r="BH180" s="166">
        <f t="shared" si="37"/>
        <v>0</v>
      </c>
      <c r="BI180" s="166">
        <f t="shared" si="38"/>
        <v>0</v>
      </c>
      <c r="BJ180" s="14" t="s">
        <v>120</v>
      </c>
      <c r="BK180" s="167">
        <f t="shared" si="39"/>
        <v>0</v>
      </c>
      <c r="BL180" s="14" t="s">
        <v>180</v>
      </c>
      <c r="BM180" s="165" t="s">
        <v>309</v>
      </c>
    </row>
    <row r="181" spans="1:65" s="2" customFormat="1" ht="24" customHeight="1">
      <c r="A181" s="29"/>
      <c r="B181" s="153"/>
      <c r="C181" s="154" t="s">
        <v>310</v>
      </c>
      <c r="D181" s="154" t="s">
        <v>115</v>
      </c>
      <c r="E181" s="155" t="s">
        <v>311</v>
      </c>
      <c r="F181" s="156" t="s">
        <v>312</v>
      </c>
      <c r="G181" s="157" t="s">
        <v>153</v>
      </c>
      <c r="H181" s="158">
        <v>27.172000000000001</v>
      </c>
      <c r="I181" s="159"/>
      <c r="J181" s="158">
        <f t="shared" si="30"/>
        <v>0</v>
      </c>
      <c r="K181" s="160"/>
      <c r="L181" s="30"/>
      <c r="M181" s="161" t="s">
        <v>1</v>
      </c>
      <c r="N181" s="162" t="s">
        <v>40</v>
      </c>
      <c r="O181" s="55"/>
      <c r="P181" s="163">
        <f t="shared" si="31"/>
        <v>0</v>
      </c>
      <c r="Q181" s="163">
        <v>0</v>
      </c>
      <c r="R181" s="163">
        <f t="shared" si="32"/>
        <v>0</v>
      </c>
      <c r="S181" s="163">
        <v>0</v>
      </c>
      <c r="T181" s="164">
        <f t="shared" si="33"/>
        <v>0</v>
      </c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R181" s="165" t="s">
        <v>180</v>
      </c>
      <c r="AT181" s="165" t="s">
        <v>115</v>
      </c>
      <c r="AU181" s="165" t="s">
        <v>120</v>
      </c>
      <c r="AY181" s="14" t="s">
        <v>112</v>
      </c>
      <c r="BE181" s="166">
        <f t="shared" si="34"/>
        <v>0</v>
      </c>
      <c r="BF181" s="166">
        <f t="shared" si="35"/>
        <v>0</v>
      </c>
      <c r="BG181" s="166">
        <f t="shared" si="36"/>
        <v>0</v>
      </c>
      <c r="BH181" s="166">
        <f t="shared" si="37"/>
        <v>0</v>
      </c>
      <c r="BI181" s="166">
        <f t="shared" si="38"/>
        <v>0</v>
      </c>
      <c r="BJ181" s="14" t="s">
        <v>120</v>
      </c>
      <c r="BK181" s="167">
        <f t="shared" si="39"/>
        <v>0</v>
      </c>
      <c r="BL181" s="14" t="s">
        <v>180</v>
      </c>
      <c r="BM181" s="165" t="s">
        <v>313</v>
      </c>
    </row>
    <row r="182" spans="1:65" s="12" customFormat="1" ht="22.95" customHeight="1">
      <c r="B182" s="140"/>
      <c r="D182" s="141" t="s">
        <v>73</v>
      </c>
      <c r="E182" s="151" t="s">
        <v>314</v>
      </c>
      <c r="F182" s="151" t="s">
        <v>315</v>
      </c>
      <c r="I182" s="143"/>
      <c r="J182" s="152">
        <f>BK182</f>
        <v>0</v>
      </c>
      <c r="L182" s="140"/>
      <c r="M182" s="145"/>
      <c r="N182" s="146"/>
      <c r="O182" s="146"/>
      <c r="P182" s="147">
        <f>P183</f>
        <v>0</v>
      </c>
      <c r="Q182" s="146"/>
      <c r="R182" s="147">
        <f>R183</f>
        <v>0.2070864</v>
      </c>
      <c r="S182" s="146"/>
      <c r="T182" s="148">
        <f>T183</f>
        <v>0</v>
      </c>
      <c r="AR182" s="141" t="s">
        <v>120</v>
      </c>
      <c r="AT182" s="149" t="s">
        <v>73</v>
      </c>
      <c r="AU182" s="149" t="s">
        <v>79</v>
      </c>
      <c r="AY182" s="141" t="s">
        <v>112</v>
      </c>
      <c r="BK182" s="150">
        <f>BK183</f>
        <v>0</v>
      </c>
    </row>
    <row r="183" spans="1:65" s="2" customFormat="1" ht="24" customHeight="1">
      <c r="A183" s="29"/>
      <c r="B183" s="153"/>
      <c r="C183" s="154" t="s">
        <v>316</v>
      </c>
      <c r="D183" s="154" t="s">
        <v>115</v>
      </c>
      <c r="E183" s="155" t="s">
        <v>317</v>
      </c>
      <c r="F183" s="156" t="s">
        <v>318</v>
      </c>
      <c r="G183" s="157" t="s">
        <v>124</v>
      </c>
      <c r="H183" s="158">
        <v>2300.96</v>
      </c>
      <c r="I183" s="159"/>
      <c r="J183" s="158">
        <f>ROUND(I183*H183,3)</f>
        <v>0</v>
      </c>
      <c r="K183" s="160"/>
      <c r="L183" s="30"/>
      <c r="M183" s="161" t="s">
        <v>1</v>
      </c>
      <c r="N183" s="162" t="s">
        <v>40</v>
      </c>
      <c r="O183" s="55"/>
      <c r="P183" s="163">
        <f>O183*H183</f>
        <v>0</v>
      </c>
      <c r="Q183" s="163">
        <v>9.0000000000000006E-5</v>
      </c>
      <c r="R183" s="163">
        <f>Q183*H183</f>
        <v>0.2070864</v>
      </c>
      <c r="S183" s="163">
        <v>0</v>
      </c>
      <c r="T183" s="164">
        <f>S183*H183</f>
        <v>0</v>
      </c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R183" s="165" t="s">
        <v>180</v>
      </c>
      <c r="AT183" s="165" t="s">
        <v>115</v>
      </c>
      <c r="AU183" s="165" t="s">
        <v>120</v>
      </c>
      <c r="AY183" s="14" t="s">
        <v>112</v>
      </c>
      <c r="BE183" s="166">
        <f>IF(N183="základná",J183,0)</f>
        <v>0</v>
      </c>
      <c r="BF183" s="166">
        <f>IF(N183="znížená",J183,0)</f>
        <v>0</v>
      </c>
      <c r="BG183" s="166">
        <f>IF(N183="zákl. prenesená",J183,0)</f>
        <v>0</v>
      </c>
      <c r="BH183" s="166">
        <f>IF(N183="zníž. prenesená",J183,0)</f>
        <v>0</v>
      </c>
      <c r="BI183" s="166">
        <f>IF(N183="nulová",J183,0)</f>
        <v>0</v>
      </c>
      <c r="BJ183" s="14" t="s">
        <v>120</v>
      </c>
      <c r="BK183" s="167">
        <f>ROUND(I183*H183,3)</f>
        <v>0</v>
      </c>
      <c r="BL183" s="14" t="s">
        <v>180</v>
      </c>
      <c r="BM183" s="165" t="s">
        <v>319</v>
      </c>
    </row>
    <row r="184" spans="1:65" s="12" customFormat="1" ht="25.95" customHeight="1">
      <c r="B184" s="140"/>
      <c r="D184" s="141" t="s">
        <v>73</v>
      </c>
      <c r="E184" s="142" t="s">
        <v>190</v>
      </c>
      <c r="F184" s="142" t="s">
        <v>320</v>
      </c>
      <c r="I184" s="143"/>
      <c r="J184" s="144">
        <f>BK184</f>
        <v>0</v>
      </c>
      <c r="L184" s="140"/>
      <c r="M184" s="145"/>
      <c r="N184" s="146"/>
      <c r="O184" s="146"/>
      <c r="P184" s="147">
        <f>P185</f>
        <v>0</v>
      </c>
      <c r="Q184" s="146"/>
      <c r="R184" s="147">
        <f>R185</f>
        <v>0.76385000000000003</v>
      </c>
      <c r="S184" s="146"/>
      <c r="T184" s="148">
        <f>T185</f>
        <v>0.26894699999999999</v>
      </c>
      <c r="AR184" s="141" t="s">
        <v>126</v>
      </c>
      <c r="AT184" s="149" t="s">
        <v>73</v>
      </c>
      <c r="AU184" s="149" t="s">
        <v>74</v>
      </c>
      <c r="AY184" s="141" t="s">
        <v>112</v>
      </c>
      <c r="BK184" s="150">
        <f>BK185</f>
        <v>0</v>
      </c>
    </row>
    <row r="185" spans="1:65" s="12" customFormat="1" ht="22.95" customHeight="1">
      <c r="B185" s="140"/>
      <c r="D185" s="141" t="s">
        <v>73</v>
      </c>
      <c r="E185" s="151" t="s">
        <v>321</v>
      </c>
      <c r="F185" s="151" t="s">
        <v>322</v>
      </c>
      <c r="I185" s="143"/>
      <c r="J185" s="152">
        <f>BK185</f>
        <v>0</v>
      </c>
      <c r="L185" s="140"/>
      <c r="M185" s="145"/>
      <c r="N185" s="146"/>
      <c r="O185" s="146"/>
      <c r="P185" s="147">
        <f>SUM(P186:P199)</f>
        <v>0</v>
      </c>
      <c r="Q185" s="146"/>
      <c r="R185" s="147">
        <f>SUM(R186:R199)</f>
        <v>0.76385000000000003</v>
      </c>
      <c r="S185" s="146"/>
      <c r="T185" s="148">
        <f>SUM(T186:T199)</f>
        <v>0.26894699999999999</v>
      </c>
      <c r="AR185" s="141" t="s">
        <v>126</v>
      </c>
      <c r="AT185" s="149" t="s">
        <v>73</v>
      </c>
      <c r="AU185" s="149" t="s">
        <v>79</v>
      </c>
      <c r="AY185" s="141" t="s">
        <v>112</v>
      </c>
      <c r="BK185" s="150">
        <f>SUM(BK186:BK199)</f>
        <v>0</v>
      </c>
    </row>
    <row r="186" spans="1:65" s="2" customFormat="1" ht="24" customHeight="1">
      <c r="A186" s="29"/>
      <c r="B186" s="153"/>
      <c r="C186" s="154" t="s">
        <v>323</v>
      </c>
      <c r="D186" s="154" t="s">
        <v>115</v>
      </c>
      <c r="E186" s="155" t="s">
        <v>324</v>
      </c>
      <c r="F186" s="156" t="s">
        <v>325</v>
      </c>
      <c r="G186" s="157" t="s">
        <v>145</v>
      </c>
      <c r="H186" s="158">
        <v>426.9</v>
      </c>
      <c r="I186" s="159"/>
      <c r="J186" s="158">
        <f t="shared" ref="J186:J199" si="40">ROUND(I186*H186,3)</f>
        <v>0</v>
      </c>
      <c r="K186" s="160"/>
      <c r="L186" s="30"/>
      <c r="M186" s="161" t="s">
        <v>1</v>
      </c>
      <c r="N186" s="162" t="s">
        <v>40</v>
      </c>
      <c r="O186" s="55"/>
      <c r="P186" s="163">
        <f t="shared" ref="P186:P199" si="41">O186*H186</f>
        <v>0</v>
      </c>
      <c r="Q186" s="163">
        <v>0</v>
      </c>
      <c r="R186" s="163">
        <f t="shared" ref="R186:R199" si="42">Q186*H186</f>
        <v>0</v>
      </c>
      <c r="S186" s="163">
        <v>0</v>
      </c>
      <c r="T186" s="164">
        <f t="shared" ref="T186:T199" si="43">S186*H186</f>
        <v>0</v>
      </c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R186" s="165" t="s">
        <v>326</v>
      </c>
      <c r="AT186" s="165" t="s">
        <v>115</v>
      </c>
      <c r="AU186" s="165" t="s">
        <v>120</v>
      </c>
      <c r="AY186" s="14" t="s">
        <v>112</v>
      </c>
      <c r="BE186" s="166">
        <f t="shared" ref="BE186:BE199" si="44">IF(N186="základná",J186,0)</f>
        <v>0</v>
      </c>
      <c r="BF186" s="166">
        <f t="shared" ref="BF186:BF199" si="45">IF(N186="znížená",J186,0)</f>
        <v>0</v>
      </c>
      <c r="BG186" s="166">
        <f t="shared" ref="BG186:BG199" si="46">IF(N186="zákl. prenesená",J186,0)</f>
        <v>0</v>
      </c>
      <c r="BH186" s="166">
        <f t="shared" ref="BH186:BH199" si="47">IF(N186="zníž. prenesená",J186,0)</f>
        <v>0</v>
      </c>
      <c r="BI186" s="166">
        <f t="shared" ref="BI186:BI199" si="48">IF(N186="nulová",J186,0)</f>
        <v>0</v>
      </c>
      <c r="BJ186" s="14" t="s">
        <v>120</v>
      </c>
      <c r="BK186" s="167">
        <f t="shared" ref="BK186:BK199" si="49">ROUND(I186*H186,3)</f>
        <v>0</v>
      </c>
      <c r="BL186" s="14" t="s">
        <v>326</v>
      </c>
      <c r="BM186" s="165" t="s">
        <v>327</v>
      </c>
    </row>
    <row r="187" spans="1:65" s="2" customFormat="1" ht="16.5" customHeight="1">
      <c r="A187" s="29"/>
      <c r="B187" s="153"/>
      <c r="C187" s="168" t="s">
        <v>328</v>
      </c>
      <c r="D187" s="168" t="s">
        <v>190</v>
      </c>
      <c r="E187" s="169" t="s">
        <v>329</v>
      </c>
      <c r="F187" s="170" t="s">
        <v>330</v>
      </c>
      <c r="G187" s="171" t="s">
        <v>331</v>
      </c>
      <c r="H187" s="172">
        <v>426.9</v>
      </c>
      <c r="I187" s="173"/>
      <c r="J187" s="172">
        <f t="shared" si="40"/>
        <v>0</v>
      </c>
      <c r="K187" s="174"/>
      <c r="L187" s="175"/>
      <c r="M187" s="176" t="s">
        <v>1</v>
      </c>
      <c r="N187" s="177" t="s">
        <v>40</v>
      </c>
      <c r="O187" s="55"/>
      <c r="P187" s="163">
        <f t="shared" si="41"/>
        <v>0</v>
      </c>
      <c r="Q187" s="163">
        <v>1E-3</v>
      </c>
      <c r="R187" s="163">
        <f t="shared" si="42"/>
        <v>0.4269</v>
      </c>
      <c r="S187" s="163">
        <v>0</v>
      </c>
      <c r="T187" s="164">
        <f t="shared" si="43"/>
        <v>0</v>
      </c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R187" s="165" t="s">
        <v>332</v>
      </c>
      <c r="AT187" s="165" t="s">
        <v>190</v>
      </c>
      <c r="AU187" s="165" t="s">
        <v>120</v>
      </c>
      <c r="AY187" s="14" t="s">
        <v>112</v>
      </c>
      <c r="BE187" s="166">
        <f t="shared" si="44"/>
        <v>0</v>
      </c>
      <c r="BF187" s="166">
        <f t="shared" si="45"/>
        <v>0</v>
      </c>
      <c r="BG187" s="166">
        <f t="shared" si="46"/>
        <v>0</v>
      </c>
      <c r="BH187" s="166">
        <f t="shared" si="47"/>
        <v>0</v>
      </c>
      <c r="BI187" s="166">
        <f t="shared" si="48"/>
        <v>0</v>
      </c>
      <c r="BJ187" s="14" t="s">
        <v>120</v>
      </c>
      <c r="BK187" s="167">
        <f t="shared" si="49"/>
        <v>0</v>
      </c>
      <c r="BL187" s="14" t="s">
        <v>332</v>
      </c>
      <c r="BM187" s="165" t="s">
        <v>333</v>
      </c>
    </row>
    <row r="188" spans="1:65" s="2" customFormat="1" ht="24" customHeight="1">
      <c r="A188" s="29"/>
      <c r="B188" s="153"/>
      <c r="C188" s="154" t="s">
        <v>334</v>
      </c>
      <c r="D188" s="154" t="s">
        <v>115</v>
      </c>
      <c r="E188" s="155" t="s">
        <v>335</v>
      </c>
      <c r="F188" s="156" t="s">
        <v>336</v>
      </c>
      <c r="G188" s="157" t="s">
        <v>140</v>
      </c>
      <c r="H188" s="158">
        <v>480</v>
      </c>
      <c r="I188" s="159"/>
      <c r="J188" s="158">
        <f t="shared" si="40"/>
        <v>0</v>
      </c>
      <c r="K188" s="160"/>
      <c r="L188" s="30"/>
      <c r="M188" s="161" t="s">
        <v>1</v>
      </c>
      <c r="N188" s="162" t="s">
        <v>40</v>
      </c>
      <c r="O188" s="55"/>
      <c r="P188" s="163">
        <f t="shared" si="41"/>
        <v>0</v>
      </c>
      <c r="Q188" s="163">
        <v>0</v>
      </c>
      <c r="R188" s="163">
        <f t="shared" si="42"/>
        <v>0</v>
      </c>
      <c r="S188" s="163">
        <v>0</v>
      </c>
      <c r="T188" s="164">
        <f t="shared" si="43"/>
        <v>0</v>
      </c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R188" s="165" t="s">
        <v>326</v>
      </c>
      <c r="AT188" s="165" t="s">
        <v>115</v>
      </c>
      <c r="AU188" s="165" t="s">
        <v>120</v>
      </c>
      <c r="AY188" s="14" t="s">
        <v>112</v>
      </c>
      <c r="BE188" s="166">
        <f t="shared" si="44"/>
        <v>0</v>
      </c>
      <c r="BF188" s="166">
        <f t="shared" si="45"/>
        <v>0</v>
      </c>
      <c r="BG188" s="166">
        <f t="shared" si="46"/>
        <v>0</v>
      </c>
      <c r="BH188" s="166">
        <f t="shared" si="47"/>
        <v>0</v>
      </c>
      <c r="BI188" s="166">
        <f t="shared" si="48"/>
        <v>0</v>
      </c>
      <c r="BJ188" s="14" t="s">
        <v>120</v>
      </c>
      <c r="BK188" s="167">
        <f t="shared" si="49"/>
        <v>0</v>
      </c>
      <c r="BL188" s="14" t="s">
        <v>326</v>
      </c>
      <c r="BM188" s="165" t="s">
        <v>337</v>
      </c>
    </row>
    <row r="189" spans="1:65" s="2" customFormat="1" ht="24" customHeight="1">
      <c r="A189" s="29"/>
      <c r="B189" s="153"/>
      <c r="C189" s="168" t="s">
        <v>338</v>
      </c>
      <c r="D189" s="168" t="s">
        <v>190</v>
      </c>
      <c r="E189" s="169" t="s">
        <v>339</v>
      </c>
      <c r="F189" s="170" t="s">
        <v>340</v>
      </c>
      <c r="G189" s="171" t="s">
        <v>140</v>
      </c>
      <c r="H189" s="172">
        <v>480</v>
      </c>
      <c r="I189" s="173"/>
      <c r="J189" s="172">
        <f t="shared" si="40"/>
        <v>0</v>
      </c>
      <c r="K189" s="174"/>
      <c r="L189" s="175"/>
      <c r="M189" s="176" t="s">
        <v>1</v>
      </c>
      <c r="N189" s="177" t="s">
        <v>40</v>
      </c>
      <c r="O189" s="55"/>
      <c r="P189" s="163">
        <f t="shared" si="41"/>
        <v>0</v>
      </c>
      <c r="Q189" s="163">
        <v>5.1999999999999995E-4</v>
      </c>
      <c r="R189" s="163">
        <f t="shared" si="42"/>
        <v>0.24959999999999999</v>
      </c>
      <c r="S189" s="163">
        <v>0</v>
      </c>
      <c r="T189" s="164">
        <f t="shared" si="43"/>
        <v>0</v>
      </c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R189" s="165" t="s">
        <v>332</v>
      </c>
      <c r="AT189" s="165" t="s">
        <v>190</v>
      </c>
      <c r="AU189" s="165" t="s">
        <v>120</v>
      </c>
      <c r="AY189" s="14" t="s">
        <v>112</v>
      </c>
      <c r="BE189" s="166">
        <f t="shared" si="44"/>
        <v>0</v>
      </c>
      <c r="BF189" s="166">
        <f t="shared" si="45"/>
        <v>0</v>
      </c>
      <c r="BG189" s="166">
        <f t="shared" si="46"/>
        <v>0</v>
      </c>
      <c r="BH189" s="166">
        <f t="shared" si="47"/>
        <v>0</v>
      </c>
      <c r="BI189" s="166">
        <f t="shared" si="48"/>
        <v>0</v>
      </c>
      <c r="BJ189" s="14" t="s">
        <v>120</v>
      </c>
      <c r="BK189" s="167">
        <f t="shared" si="49"/>
        <v>0</v>
      </c>
      <c r="BL189" s="14" t="s">
        <v>332</v>
      </c>
      <c r="BM189" s="165" t="s">
        <v>341</v>
      </c>
    </row>
    <row r="190" spans="1:65" s="2" customFormat="1" ht="24" customHeight="1">
      <c r="A190" s="29"/>
      <c r="B190" s="153"/>
      <c r="C190" s="154" t="s">
        <v>342</v>
      </c>
      <c r="D190" s="154" t="s">
        <v>115</v>
      </c>
      <c r="E190" s="155" t="s">
        <v>343</v>
      </c>
      <c r="F190" s="156" t="s">
        <v>344</v>
      </c>
      <c r="G190" s="157" t="s">
        <v>140</v>
      </c>
      <c r="H190" s="158">
        <v>6</v>
      </c>
      <c r="I190" s="159"/>
      <c r="J190" s="158">
        <f t="shared" si="40"/>
        <v>0</v>
      </c>
      <c r="K190" s="160"/>
      <c r="L190" s="30"/>
      <c r="M190" s="161" t="s">
        <v>1</v>
      </c>
      <c r="N190" s="162" t="s">
        <v>40</v>
      </c>
      <c r="O190" s="55"/>
      <c r="P190" s="163">
        <f t="shared" si="41"/>
        <v>0</v>
      </c>
      <c r="Q190" s="163">
        <v>0</v>
      </c>
      <c r="R190" s="163">
        <f t="shared" si="42"/>
        <v>0</v>
      </c>
      <c r="S190" s="163">
        <v>0</v>
      </c>
      <c r="T190" s="164">
        <f t="shared" si="43"/>
        <v>0</v>
      </c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R190" s="165" t="s">
        <v>326</v>
      </c>
      <c r="AT190" s="165" t="s">
        <v>115</v>
      </c>
      <c r="AU190" s="165" t="s">
        <v>120</v>
      </c>
      <c r="AY190" s="14" t="s">
        <v>112</v>
      </c>
      <c r="BE190" s="166">
        <f t="shared" si="44"/>
        <v>0</v>
      </c>
      <c r="BF190" s="166">
        <f t="shared" si="45"/>
        <v>0</v>
      </c>
      <c r="BG190" s="166">
        <f t="shared" si="46"/>
        <v>0</v>
      </c>
      <c r="BH190" s="166">
        <f t="shared" si="47"/>
        <v>0</v>
      </c>
      <c r="BI190" s="166">
        <f t="shared" si="48"/>
        <v>0</v>
      </c>
      <c r="BJ190" s="14" t="s">
        <v>120</v>
      </c>
      <c r="BK190" s="167">
        <f t="shared" si="49"/>
        <v>0</v>
      </c>
      <c r="BL190" s="14" t="s">
        <v>326</v>
      </c>
      <c r="BM190" s="165" t="s">
        <v>345</v>
      </c>
    </row>
    <row r="191" spans="1:65" s="2" customFormat="1" ht="24" customHeight="1">
      <c r="A191" s="29"/>
      <c r="B191" s="153"/>
      <c r="C191" s="168" t="s">
        <v>346</v>
      </c>
      <c r="D191" s="168" t="s">
        <v>190</v>
      </c>
      <c r="E191" s="169" t="s">
        <v>347</v>
      </c>
      <c r="F191" s="170" t="s">
        <v>348</v>
      </c>
      <c r="G191" s="171" t="s">
        <v>140</v>
      </c>
      <c r="H191" s="172">
        <v>6</v>
      </c>
      <c r="I191" s="173"/>
      <c r="J191" s="172">
        <f t="shared" si="40"/>
        <v>0</v>
      </c>
      <c r="K191" s="174"/>
      <c r="L191" s="175"/>
      <c r="M191" s="176" t="s">
        <v>1</v>
      </c>
      <c r="N191" s="177" t="s">
        <v>40</v>
      </c>
      <c r="O191" s="55"/>
      <c r="P191" s="163">
        <f t="shared" si="41"/>
        <v>0</v>
      </c>
      <c r="Q191" s="163">
        <v>4.1999999999999997E-3</v>
      </c>
      <c r="R191" s="163">
        <f t="shared" si="42"/>
        <v>2.52E-2</v>
      </c>
      <c r="S191" s="163">
        <v>0</v>
      </c>
      <c r="T191" s="164">
        <f t="shared" si="43"/>
        <v>0</v>
      </c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R191" s="165" t="s">
        <v>332</v>
      </c>
      <c r="AT191" s="165" t="s">
        <v>190</v>
      </c>
      <c r="AU191" s="165" t="s">
        <v>120</v>
      </c>
      <c r="AY191" s="14" t="s">
        <v>112</v>
      </c>
      <c r="BE191" s="166">
        <f t="shared" si="44"/>
        <v>0</v>
      </c>
      <c r="BF191" s="166">
        <f t="shared" si="45"/>
        <v>0</v>
      </c>
      <c r="BG191" s="166">
        <f t="shared" si="46"/>
        <v>0</v>
      </c>
      <c r="BH191" s="166">
        <f t="shared" si="47"/>
        <v>0</v>
      </c>
      <c r="BI191" s="166">
        <f t="shared" si="48"/>
        <v>0</v>
      </c>
      <c r="BJ191" s="14" t="s">
        <v>120</v>
      </c>
      <c r="BK191" s="167">
        <f t="shared" si="49"/>
        <v>0</v>
      </c>
      <c r="BL191" s="14" t="s">
        <v>332</v>
      </c>
      <c r="BM191" s="165" t="s">
        <v>349</v>
      </c>
    </row>
    <row r="192" spans="1:65" s="2" customFormat="1" ht="16.5" customHeight="1">
      <c r="A192" s="29"/>
      <c r="B192" s="153"/>
      <c r="C192" s="154" t="s">
        <v>350</v>
      </c>
      <c r="D192" s="154" t="s">
        <v>115</v>
      </c>
      <c r="E192" s="155" t="s">
        <v>351</v>
      </c>
      <c r="F192" s="156" t="s">
        <v>352</v>
      </c>
      <c r="G192" s="157" t="s">
        <v>140</v>
      </c>
      <c r="H192" s="158">
        <v>180</v>
      </c>
      <c r="I192" s="159"/>
      <c r="J192" s="158">
        <f t="shared" si="40"/>
        <v>0</v>
      </c>
      <c r="K192" s="160"/>
      <c r="L192" s="30"/>
      <c r="M192" s="161" t="s">
        <v>1</v>
      </c>
      <c r="N192" s="162" t="s">
        <v>40</v>
      </c>
      <c r="O192" s="55"/>
      <c r="P192" s="163">
        <f t="shared" si="41"/>
        <v>0</v>
      </c>
      <c r="Q192" s="163">
        <v>0</v>
      </c>
      <c r="R192" s="163">
        <f t="shared" si="42"/>
        <v>0</v>
      </c>
      <c r="S192" s="163">
        <v>0</v>
      </c>
      <c r="T192" s="164">
        <f t="shared" si="43"/>
        <v>0</v>
      </c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R192" s="165" t="s">
        <v>326</v>
      </c>
      <c r="AT192" s="165" t="s">
        <v>115</v>
      </c>
      <c r="AU192" s="165" t="s">
        <v>120</v>
      </c>
      <c r="AY192" s="14" t="s">
        <v>112</v>
      </c>
      <c r="BE192" s="166">
        <f t="shared" si="44"/>
        <v>0</v>
      </c>
      <c r="BF192" s="166">
        <f t="shared" si="45"/>
        <v>0</v>
      </c>
      <c r="BG192" s="166">
        <f t="shared" si="46"/>
        <v>0</v>
      </c>
      <c r="BH192" s="166">
        <f t="shared" si="47"/>
        <v>0</v>
      </c>
      <c r="BI192" s="166">
        <f t="shared" si="48"/>
        <v>0</v>
      </c>
      <c r="BJ192" s="14" t="s">
        <v>120</v>
      </c>
      <c r="BK192" s="167">
        <f t="shared" si="49"/>
        <v>0</v>
      </c>
      <c r="BL192" s="14" t="s">
        <v>326</v>
      </c>
      <c r="BM192" s="165" t="s">
        <v>353</v>
      </c>
    </row>
    <row r="193" spans="1:65" s="2" customFormat="1" ht="24" customHeight="1">
      <c r="A193" s="29"/>
      <c r="B193" s="153"/>
      <c r="C193" s="168" t="s">
        <v>354</v>
      </c>
      <c r="D193" s="168" t="s">
        <v>190</v>
      </c>
      <c r="E193" s="169" t="s">
        <v>355</v>
      </c>
      <c r="F193" s="170" t="s">
        <v>356</v>
      </c>
      <c r="G193" s="171" t="s">
        <v>140</v>
      </c>
      <c r="H193" s="172">
        <v>180</v>
      </c>
      <c r="I193" s="173"/>
      <c r="J193" s="172">
        <f t="shared" si="40"/>
        <v>0</v>
      </c>
      <c r="K193" s="174"/>
      <c r="L193" s="175"/>
      <c r="M193" s="176" t="s">
        <v>1</v>
      </c>
      <c r="N193" s="177" t="s">
        <v>40</v>
      </c>
      <c r="O193" s="55"/>
      <c r="P193" s="163">
        <f t="shared" si="41"/>
        <v>0</v>
      </c>
      <c r="Q193" s="163">
        <v>1.6000000000000001E-4</v>
      </c>
      <c r="R193" s="163">
        <f t="shared" si="42"/>
        <v>2.8800000000000003E-2</v>
      </c>
      <c r="S193" s="163">
        <v>0</v>
      </c>
      <c r="T193" s="164">
        <f t="shared" si="43"/>
        <v>0</v>
      </c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R193" s="165" t="s">
        <v>332</v>
      </c>
      <c r="AT193" s="165" t="s">
        <v>190</v>
      </c>
      <c r="AU193" s="165" t="s">
        <v>120</v>
      </c>
      <c r="AY193" s="14" t="s">
        <v>112</v>
      </c>
      <c r="BE193" s="166">
        <f t="shared" si="44"/>
        <v>0</v>
      </c>
      <c r="BF193" s="166">
        <f t="shared" si="45"/>
        <v>0</v>
      </c>
      <c r="BG193" s="166">
        <f t="shared" si="46"/>
        <v>0</v>
      </c>
      <c r="BH193" s="166">
        <f t="shared" si="47"/>
        <v>0</v>
      </c>
      <c r="BI193" s="166">
        <f t="shared" si="48"/>
        <v>0</v>
      </c>
      <c r="BJ193" s="14" t="s">
        <v>120</v>
      </c>
      <c r="BK193" s="167">
        <f t="shared" si="49"/>
        <v>0</v>
      </c>
      <c r="BL193" s="14" t="s">
        <v>332</v>
      </c>
      <c r="BM193" s="165" t="s">
        <v>357</v>
      </c>
    </row>
    <row r="194" spans="1:65" s="2" customFormat="1" ht="16.5" customHeight="1">
      <c r="A194" s="29"/>
      <c r="B194" s="153"/>
      <c r="C194" s="154" t="s">
        <v>358</v>
      </c>
      <c r="D194" s="154" t="s">
        <v>115</v>
      </c>
      <c r="E194" s="155" t="s">
        <v>359</v>
      </c>
      <c r="F194" s="156" t="s">
        <v>360</v>
      </c>
      <c r="G194" s="157" t="s">
        <v>140</v>
      </c>
      <c r="H194" s="158">
        <v>115</v>
      </c>
      <c r="I194" s="159"/>
      <c r="J194" s="158">
        <f t="shared" si="40"/>
        <v>0</v>
      </c>
      <c r="K194" s="160"/>
      <c r="L194" s="30"/>
      <c r="M194" s="161" t="s">
        <v>1</v>
      </c>
      <c r="N194" s="162" t="s">
        <v>40</v>
      </c>
      <c r="O194" s="55"/>
      <c r="P194" s="163">
        <f t="shared" si="41"/>
        <v>0</v>
      </c>
      <c r="Q194" s="163">
        <v>0</v>
      </c>
      <c r="R194" s="163">
        <f t="shared" si="42"/>
        <v>0</v>
      </c>
      <c r="S194" s="163">
        <v>0</v>
      </c>
      <c r="T194" s="164">
        <f t="shared" si="43"/>
        <v>0</v>
      </c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R194" s="165" t="s">
        <v>326</v>
      </c>
      <c r="AT194" s="165" t="s">
        <v>115</v>
      </c>
      <c r="AU194" s="165" t="s">
        <v>120</v>
      </c>
      <c r="AY194" s="14" t="s">
        <v>112</v>
      </c>
      <c r="BE194" s="166">
        <f t="shared" si="44"/>
        <v>0</v>
      </c>
      <c r="BF194" s="166">
        <f t="shared" si="45"/>
        <v>0</v>
      </c>
      <c r="BG194" s="166">
        <f t="shared" si="46"/>
        <v>0</v>
      </c>
      <c r="BH194" s="166">
        <f t="shared" si="47"/>
        <v>0</v>
      </c>
      <c r="BI194" s="166">
        <f t="shared" si="48"/>
        <v>0</v>
      </c>
      <c r="BJ194" s="14" t="s">
        <v>120</v>
      </c>
      <c r="BK194" s="167">
        <f t="shared" si="49"/>
        <v>0</v>
      </c>
      <c r="BL194" s="14" t="s">
        <v>326</v>
      </c>
      <c r="BM194" s="165" t="s">
        <v>361</v>
      </c>
    </row>
    <row r="195" spans="1:65" s="2" customFormat="1" ht="16.5" customHeight="1">
      <c r="A195" s="29"/>
      <c r="B195" s="153"/>
      <c r="C195" s="168" t="s">
        <v>362</v>
      </c>
      <c r="D195" s="168" t="s">
        <v>190</v>
      </c>
      <c r="E195" s="169" t="s">
        <v>363</v>
      </c>
      <c r="F195" s="170" t="s">
        <v>364</v>
      </c>
      <c r="G195" s="171" t="s">
        <v>140</v>
      </c>
      <c r="H195" s="172">
        <v>115</v>
      </c>
      <c r="I195" s="173"/>
      <c r="J195" s="172">
        <f t="shared" si="40"/>
        <v>0</v>
      </c>
      <c r="K195" s="174"/>
      <c r="L195" s="175"/>
      <c r="M195" s="176" t="s">
        <v>1</v>
      </c>
      <c r="N195" s="177" t="s">
        <v>40</v>
      </c>
      <c r="O195" s="55"/>
      <c r="P195" s="163">
        <f t="shared" si="41"/>
        <v>0</v>
      </c>
      <c r="Q195" s="163">
        <v>2.9E-4</v>
      </c>
      <c r="R195" s="163">
        <f t="shared" si="42"/>
        <v>3.3349999999999998E-2</v>
      </c>
      <c r="S195" s="163">
        <v>0</v>
      </c>
      <c r="T195" s="164">
        <f t="shared" si="43"/>
        <v>0</v>
      </c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R195" s="165" t="s">
        <v>332</v>
      </c>
      <c r="AT195" s="165" t="s">
        <v>190</v>
      </c>
      <c r="AU195" s="165" t="s">
        <v>120</v>
      </c>
      <c r="AY195" s="14" t="s">
        <v>112</v>
      </c>
      <c r="BE195" s="166">
        <f t="shared" si="44"/>
        <v>0</v>
      </c>
      <c r="BF195" s="166">
        <f t="shared" si="45"/>
        <v>0</v>
      </c>
      <c r="BG195" s="166">
        <f t="shared" si="46"/>
        <v>0</v>
      </c>
      <c r="BH195" s="166">
        <f t="shared" si="47"/>
        <v>0</v>
      </c>
      <c r="BI195" s="166">
        <f t="shared" si="48"/>
        <v>0</v>
      </c>
      <c r="BJ195" s="14" t="s">
        <v>120</v>
      </c>
      <c r="BK195" s="167">
        <f t="shared" si="49"/>
        <v>0</v>
      </c>
      <c r="BL195" s="14" t="s">
        <v>332</v>
      </c>
      <c r="BM195" s="165" t="s">
        <v>365</v>
      </c>
    </row>
    <row r="196" spans="1:65" s="2" customFormat="1" ht="24" customHeight="1">
      <c r="A196" s="29"/>
      <c r="B196" s="153"/>
      <c r="C196" s="154" t="s">
        <v>366</v>
      </c>
      <c r="D196" s="154" t="s">
        <v>115</v>
      </c>
      <c r="E196" s="155" t="s">
        <v>367</v>
      </c>
      <c r="F196" s="156" t="s">
        <v>368</v>
      </c>
      <c r="G196" s="157" t="s">
        <v>145</v>
      </c>
      <c r="H196" s="158">
        <v>426.9</v>
      </c>
      <c r="I196" s="159"/>
      <c r="J196" s="158">
        <f t="shared" si="40"/>
        <v>0</v>
      </c>
      <c r="K196" s="160"/>
      <c r="L196" s="30"/>
      <c r="M196" s="161" t="s">
        <v>1</v>
      </c>
      <c r="N196" s="162" t="s">
        <v>40</v>
      </c>
      <c r="O196" s="55"/>
      <c r="P196" s="163">
        <f t="shared" si="41"/>
        <v>0</v>
      </c>
      <c r="Q196" s="163">
        <v>0</v>
      </c>
      <c r="R196" s="163">
        <f t="shared" si="42"/>
        <v>0</v>
      </c>
      <c r="S196" s="163">
        <v>6.3000000000000003E-4</v>
      </c>
      <c r="T196" s="164">
        <f t="shared" si="43"/>
        <v>0.26894699999999999</v>
      </c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R196" s="165" t="s">
        <v>326</v>
      </c>
      <c r="AT196" s="165" t="s">
        <v>115</v>
      </c>
      <c r="AU196" s="165" t="s">
        <v>120</v>
      </c>
      <c r="AY196" s="14" t="s">
        <v>112</v>
      </c>
      <c r="BE196" s="166">
        <f t="shared" si="44"/>
        <v>0</v>
      </c>
      <c r="BF196" s="166">
        <f t="shared" si="45"/>
        <v>0</v>
      </c>
      <c r="BG196" s="166">
        <f t="shared" si="46"/>
        <v>0</v>
      </c>
      <c r="BH196" s="166">
        <f t="shared" si="47"/>
        <v>0</v>
      </c>
      <c r="BI196" s="166">
        <f t="shared" si="48"/>
        <v>0</v>
      </c>
      <c r="BJ196" s="14" t="s">
        <v>120</v>
      </c>
      <c r="BK196" s="167">
        <f t="shared" si="49"/>
        <v>0</v>
      </c>
      <c r="BL196" s="14" t="s">
        <v>326</v>
      </c>
      <c r="BM196" s="165" t="s">
        <v>369</v>
      </c>
    </row>
    <row r="197" spans="1:65" s="2" customFormat="1" ht="16.5" customHeight="1">
      <c r="A197" s="29"/>
      <c r="B197" s="153"/>
      <c r="C197" s="154" t="s">
        <v>326</v>
      </c>
      <c r="D197" s="154" t="s">
        <v>115</v>
      </c>
      <c r="E197" s="155" t="s">
        <v>370</v>
      </c>
      <c r="F197" s="156" t="s">
        <v>371</v>
      </c>
      <c r="G197" s="157" t="s">
        <v>269</v>
      </c>
      <c r="H197" s="159"/>
      <c r="I197" s="159"/>
      <c r="J197" s="158">
        <f t="shared" si="40"/>
        <v>0</v>
      </c>
      <c r="K197" s="160"/>
      <c r="L197" s="30"/>
      <c r="M197" s="161" t="s">
        <v>1</v>
      </c>
      <c r="N197" s="162" t="s">
        <v>40</v>
      </c>
      <c r="O197" s="55"/>
      <c r="P197" s="163">
        <f t="shared" si="41"/>
        <v>0</v>
      </c>
      <c r="Q197" s="163">
        <v>0</v>
      </c>
      <c r="R197" s="163">
        <f t="shared" si="42"/>
        <v>0</v>
      </c>
      <c r="S197" s="163">
        <v>0</v>
      </c>
      <c r="T197" s="164">
        <f t="shared" si="43"/>
        <v>0</v>
      </c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R197" s="165" t="s">
        <v>326</v>
      </c>
      <c r="AT197" s="165" t="s">
        <v>115</v>
      </c>
      <c r="AU197" s="165" t="s">
        <v>120</v>
      </c>
      <c r="AY197" s="14" t="s">
        <v>112</v>
      </c>
      <c r="BE197" s="166">
        <f t="shared" si="44"/>
        <v>0</v>
      </c>
      <c r="BF197" s="166">
        <f t="shared" si="45"/>
        <v>0</v>
      </c>
      <c r="BG197" s="166">
        <f t="shared" si="46"/>
        <v>0</v>
      </c>
      <c r="BH197" s="166">
        <f t="shared" si="47"/>
        <v>0</v>
      </c>
      <c r="BI197" s="166">
        <f t="shared" si="48"/>
        <v>0</v>
      </c>
      <c r="BJ197" s="14" t="s">
        <v>120</v>
      </c>
      <c r="BK197" s="167">
        <f t="shared" si="49"/>
        <v>0</v>
      </c>
      <c r="BL197" s="14" t="s">
        <v>326</v>
      </c>
      <c r="BM197" s="165" t="s">
        <v>372</v>
      </c>
    </row>
    <row r="198" spans="1:65" s="2" customFormat="1" ht="16.5" customHeight="1">
      <c r="A198" s="29"/>
      <c r="B198" s="153"/>
      <c r="C198" s="154" t="s">
        <v>373</v>
      </c>
      <c r="D198" s="154" t="s">
        <v>115</v>
      </c>
      <c r="E198" s="155" t="s">
        <v>374</v>
      </c>
      <c r="F198" s="156" t="s">
        <v>375</v>
      </c>
      <c r="G198" s="157" t="s">
        <v>269</v>
      </c>
      <c r="H198" s="159"/>
      <c r="I198" s="159"/>
      <c r="J198" s="158">
        <f t="shared" si="40"/>
        <v>0</v>
      </c>
      <c r="K198" s="160"/>
      <c r="L198" s="30"/>
      <c r="M198" s="161" t="s">
        <v>1</v>
      </c>
      <c r="N198" s="162" t="s">
        <v>40</v>
      </c>
      <c r="O198" s="55"/>
      <c r="P198" s="163">
        <f t="shared" si="41"/>
        <v>0</v>
      </c>
      <c r="Q198" s="163">
        <v>0</v>
      </c>
      <c r="R198" s="163">
        <f t="shared" si="42"/>
        <v>0</v>
      </c>
      <c r="S198" s="163">
        <v>0</v>
      </c>
      <c r="T198" s="164">
        <f t="shared" si="43"/>
        <v>0</v>
      </c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R198" s="165" t="s">
        <v>332</v>
      </c>
      <c r="AT198" s="165" t="s">
        <v>115</v>
      </c>
      <c r="AU198" s="165" t="s">
        <v>120</v>
      </c>
      <c r="AY198" s="14" t="s">
        <v>112</v>
      </c>
      <c r="BE198" s="166">
        <f t="shared" si="44"/>
        <v>0</v>
      </c>
      <c r="BF198" s="166">
        <f t="shared" si="45"/>
        <v>0</v>
      </c>
      <c r="BG198" s="166">
        <f t="shared" si="46"/>
        <v>0</v>
      </c>
      <c r="BH198" s="166">
        <f t="shared" si="47"/>
        <v>0</v>
      </c>
      <c r="BI198" s="166">
        <f t="shared" si="48"/>
        <v>0</v>
      </c>
      <c r="BJ198" s="14" t="s">
        <v>120</v>
      </c>
      <c r="BK198" s="167">
        <f t="shared" si="49"/>
        <v>0</v>
      </c>
      <c r="BL198" s="14" t="s">
        <v>332</v>
      </c>
      <c r="BM198" s="165" t="s">
        <v>376</v>
      </c>
    </row>
    <row r="199" spans="1:65" s="2" customFormat="1" ht="16.5" customHeight="1">
      <c r="A199" s="29"/>
      <c r="B199" s="153"/>
      <c r="C199" s="154" t="s">
        <v>377</v>
      </c>
      <c r="D199" s="154" t="s">
        <v>115</v>
      </c>
      <c r="E199" s="155" t="s">
        <v>378</v>
      </c>
      <c r="F199" s="156" t="s">
        <v>379</v>
      </c>
      <c r="G199" s="157" t="s">
        <v>269</v>
      </c>
      <c r="H199" s="159"/>
      <c r="I199" s="159"/>
      <c r="J199" s="158">
        <f t="shared" si="40"/>
        <v>0</v>
      </c>
      <c r="K199" s="160"/>
      <c r="L199" s="30"/>
      <c r="M199" s="161" t="s">
        <v>1</v>
      </c>
      <c r="N199" s="162" t="s">
        <v>40</v>
      </c>
      <c r="O199" s="55"/>
      <c r="P199" s="163">
        <f t="shared" si="41"/>
        <v>0</v>
      </c>
      <c r="Q199" s="163">
        <v>0</v>
      </c>
      <c r="R199" s="163">
        <f t="shared" si="42"/>
        <v>0</v>
      </c>
      <c r="S199" s="163">
        <v>0</v>
      </c>
      <c r="T199" s="164">
        <f t="shared" si="43"/>
        <v>0</v>
      </c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R199" s="165" t="s">
        <v>326</v>
      </c>
      <c r="AT199" s="165" t="s">
        <v>115</v>
      </c>
      <c r="AU199" s="165" t="s">
        <v>120</v>
      </c>
      <c r="AY199" s="14" t="s">
        <v>112</v>
      </c>
      <c r="BE199" s="166">
        <f t="shared" si="44"/>
        <v>0</v>
      </c>
      <c r="BF199" s="166">
        <f t="shared" si="45"/>
        <v>0</v>
      </c>
      <c r="BG199" s="166">
        <f t="shared" si="46"/>
        <v>0</v>
      </c>
      <c r="BH199" s="166">
        <f t="shared" si="47"/>
        <v>0</v>
      </c>
      <c r="BI199" s="166">
        <f t="shared" si="48"/>
        <v>0</v>
      </c>
      <c r="BJ199" s="14" t="s">
        <v>120</v>
      </c>
      <c r="BK199" s="167">
        <f t="shared" si="49"/>
        <v>0</v>
      </c>
      <c r="BL199" s="14" t="s">
        <v>326</v>
      </c>
      <c r="BM199" s="165" t="s">
        <v>380</v>
      </c>
    </row>
    <row r="200" spans="1:65" s="12" customFormat="1" ht="25.95" customHeight="1">
      <c r="B200" s="140"/>
      <c r="D200" s="141" t="s">
        <v>73</v>
      </c>
      <c r="E200" s="142" t="s">
        <v>381</v>
      </c>
      <c r="F200" s="142" t="s">
        <v>382</v>
      </c>
      <c r="I200" s="143"/>
      <c r="J200" s="144">
        <f>BK200</f>
        <v>0</v>
      </c>
      <c r="L200" s="140"/>
      <c r="M200" s="145"/>
      <c r="N200" s="146"/>
      <c r="O200" s="146"/>
      <c r="P200" s="147">
        <f>P201</f>
        <v>0</v>
      </c>
      <c r="Q200" s="146"/>
      <c r="R200" s="147">
        <f>R201</f>
        <v>0</v>
      </c>
      <c r="S200" s="146"/>
      <c r="T200" s="148">
        <f>T201</f>
        <v>0</v>
      </c>
      <c r="AR200" s="141" t="s">
        <v>119</v>
      </c>
      <c r="AT200" s="149" t="s">
        <v>73</v>
      </c>
      <c r="AU200" s="149" t="s">
        <v>74</v>
      </c>
      <c r="AY200" s="141" t="s">
        <v>112</v>
      </c>
      <c r="BK200" s="150">
        <f>BK201</f>
        <v>0</v>
      </c>
    </row>
    <row r="201" spans="1:65" s="2" customFormat="1" ht="24" customHeight="1">
      <c r="A201" s="29"/>
      <c r="B201" s="153"/>
      <c r="C201" s="154" t="s">
        <v>383</v>
      </c>
      <c r="D201" s="154" t="s">
        <v>115</v>
      </c>
      <c r="E201" s="155" t="s">
        <v>384</v>
      </c>
      <c r="F201" s="156" t="s">
        <v>385</v>
      </c>
      <c r="G201" s="157" t="s">
        <v>386</v>
      </c>
      <c r="H201" s="158">
        <v>24</v>
      </c>
      <c r="I201" s="159"/>
      <c r="J201" s="158">
        <f>ROUND(I201*H201,3)</f>
        <v>0</v>
      </c>
      <c r="K201" s="160"/>
      <c r="L201" s="30"/>
      <c r="M201" s="178" t="s">
        <v>1</v>
      </c>
      <c r="N201" s="179" t="s">
        <v>40</v>
      </c>
      <c r="O201" s="180"/>
      <c r="P201" s="181">
        <f>O201*H201</f>
        <v>0</v>
      </c>
      <c r="Q201" s="181">
        <v>0</v>
      </c>
      <c r="R201" s="181">
        <f>Q201*H201</f>
        <v>0</v>
      </c>
      <c r="S201" s="181">
        <v>0</v>
      </c>
      <c r="T201" s="182">
        <f>S201*H201</f>
        <v>0</v>
      </c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R201" s="165" t="s">
        <v>387</v>
      </c>
      <c r="AT201" s="165" t="s">
        <v>115</v>
      </c>
      <c r="AU201" s="165" t="s">
        <v>79</v>
      </c>
      <c r="AY201" s="14" t="s">
        <v>112</v>
      </c>
      <c r="BE201" s="166">
        <f>IF(N201="základná",J201,0)</f>
        <v>0</v>
      </c>
      <c r="BF201" s="166">
        <f>IF(N201="znížená",J201,0)</f>
        <v>0</v>
      </c>
      <c r="BG201" s="166">
        <f>IF(N201="zákl. prenesená",J201,0)</f>
        <v>0</v>
      </c>
      <c r="BH201" s="166">
        <f>IF(N201="zníž. prenesená",J201,0)</f>
        <v>0</v>
      </c>
      <c r="BI201" s="166">
        <f>IF(N201="nulová",J201,0)</f>
        <v>0</v>
      </c>
      <c r="BJ201" s="14" t="s">
        <v>120</v>
      </c>
      <c r="BK201" s="167">
        <f>ROUND(I201*H201,3)</f>
        <v>0</v>
      </c>
      <c r="BL201" s="14" t="s">
        <v>387</v>
      </c>
      <c r="BM201" s="165" t="s">
        <v>388</v>
      </c>
    </row>
    <row r="202" spans="1:65" s="2" customFormat="1" ht="6.9" customHeight="1">
      <c r="A202" s="29"/>
      <c r="B202" s="44"/>
      <c r="C202" s="45"/>
      <c r="D202" s="45"/>
      <c r="E202" s="45"/>
      <c r="F202" s="45"/>
      <c r="G202" s="45"/>
      <c r="H202" s="45"/>
      <c r="I202" s="112"/>
      <c r="J202" s="45"/>
      <c r="K202" s="45"/>
      <c r="L202" s="30"/>
      <c r="M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</row>
  </sheetData>
  <autoFilter ref="C122:K201"/>
  <mergeCells count="6">
    <mergeCell ref="E115:H115"/>
    <mergeCell ref="L2:V2"/>
    <mergeCell ref="E7:H7"/>
    <mergeCell ref="E16:H16"/>
    <mergeCell ref="E25:H25"/>
    <mergeCell ref="E85:H85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13545 - Špecializované zariaden</vt:lpstr>
      <vt:lpstr>'13545 - Špecializované zariaden'!Názvy_tlače</vt:lpstr>
      <vt:lpstr>'Rekapitulácia stavby'!Názvy_tlače</vt:lpstr>
      <vt:lpstr>'13545 - Špecializované zariaden'!Oblasť_tlače</vt:lpstr>
      <vt:lpstr>'Rekapitulácia stavby'!Oblasť_tlače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Sekretariat Lumen</cp:lastModifiedBy>
  <dcterms:created xsi:type="dcterms:W3CDTF">2019-08-20T10:07:47Z</dcterms:created>
  <dcterms:modified xsi:type="dcterms:W3CDTF">2019-09-03T19:00:16Z</dcterms:modified>
</cp:coreProperties>
</file>